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kobyliurad-my.sharepoint.com/personal/majetek_kobyli_cz/Documents/Dokumenty/"/>
    </mc:Choice>
  </mc:AlternateContent>
  <xr:revisionPtr revIDLastSave="0" documentId="8_{67EF3463-3ADC-45A8-AF5C-8056810DF3AD}" xr6:coauthVersionLast="47" xr6:coauthVersionMax="47" xr10:uidLastSave="{00000000-0000-0000-0000-000000000000}"/>
  <bookViews>
    <workbookView xWindow="2010" yWindow="1380" windowWidth="21600" windowHeight="11295" firstSheet="4" activeTab="4" xr2:uid="{00000000-000D-0000-FFFF-FFFF00000000}"/>
  </bookViews>
  <sheets>
    <sheet name="ROZPOČTOVÉ PŘÍJMY" sheetId="4" r:id="rId1"/>
    <sheet name="ROZPOČTOVÉ VÝDAJE" sheetId="1" r:id="rId2"/>
    <sheet name="PŘÍJMY + VÝDAJE " sheetId="3" r:id="rId3"/>
    <sheet name="NÁVRH ROZPOČTU NA ROK 2026" sheetId="6" r:id="rId4"/>
    <sheet name="NÁVRH ROZPOČTU 2026 s r 2025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3" l="1"/>
  <c r="H415" i="1"/>
  <c r="D414" i="1"/>
  <c r="D412" i="1"/>
  <c r="H412" i="1"/>
  <c r="J210" i="1"/>
  <c r="J211" i="1"/>
  <c r="J212" i="1"/>
  <c r="J58" i="1"/>
  <c r="I99" i="1"/>
  <c r="I36" i="1"/>
  <c r="I31" i="1"/>
  <c r="I27" i="1"/>
  <c r="I20" i="1"/>
  <c r="H264" i="1"/>
  <c r="H25" i="1"/>
  <c r="H18" i="1"/>
  <c r="H338" i="1"/>
  <c r="H180" i="1"/>
  <c r="H93" i="1"/>
  <c r="H171" i="1"/>
  <c r="E338" i="1"/>
  <c r="E322" i="1"/>
  <c r="E318" i="1"/>
  <c r="E301" i="1"/>
  <c r="E300" i="1"/>
  <c r="E275" i="1"/>
  <c r="E257" i="1"/>
  <c r="E226" i="1"/>
  <c r="E202" i="1"/>
  <c r="E193" i="1"/>
  <c r="E187" i="1"/>
  <c r="E171" i="1"/>
  <c r="E141" i="1"/>
  <c r="E143" i="1"/>
  <c r="E92" i="1"/>
  <c r="E72" i="1"/>
  <c r="E69" i="1"/>
  <c r="E60" i="1"/>
  <c r="E58" i="1"/>
  <c r="E20" i="1"/>
  <c r="E60" i="3" l="1"/>
  <c r="H16" i="4"/>
  <c r="E140" i="4"/>
  <c r="D136" i="4"/>
  <c r="E124" i="4"/>
  <c r="E115" i="4"/>
  <c r="E86" i="4"/>
  <c r="E80" i="4"/>
  <c r="E46" i="4"/>
  <c r="E44" i="4"/>
  <c r="E24" i="4"/>
  <c r="E16" i="4"/>
  <c r="E238" i="1" l="1"/>
  <c r="E146" i="1"/>
  <c r="H13" i="1"/>
  <c r="F9" i="1"/>
  <c r="J40" i="7"/>
  <c r="I40" i="7"/>
  <c r="J30" i="7"/>
  <c r="I30" i="7"/>
  <c r="J29" i="7"/>
  <c r="I29" i="7"/>
  <c r="J28" i="7"/>
  <c r="I28" i="7"/>
  <c r="J25" i="7"/>
  <c r="I25" i="7"/>
  <c r="J24" i="7"/>
  <c r="I24" i="7"/>
  <c r="I16" i="7"/>
  <c r="J14" i="7"/>
  <c r="H398" i="1"/>
  <c r="H69" i="1"/>
  <c r="H20" i="1"/>
  <c r="H146" i="1"/>
  <c r="F351" i="1"/>
  <c r="H202" i="1"/>
  <c r="E34" i="3" s="1"/>
  <c r="D202" i="1"/>
  <c r="J201" i="1"/>
  <c r="F201" i="1"/>
  <c r="F6" i="4"/>
  <c r="K54" i="7"/>
  <c r="H329" i="1"/>
  <c r="H348" i="1"/>
  <c r="H352" i="1"/>
  <c r="H402" i="1"/>
  <c r="H406" i="1"/>
  <c r="H311" i="1"/>
  <c r="H285" i="1"/>
  <c r="H277" i="1"/>
  <c r="H270" i="1"/>
  <c r="H266" i="1"/>
  <c r="H254" i="1"/>
  <c r="H243" i="1"/>
  <c r="H238" i="1"/>
  <c r="H214" i="1"/>
  <c r="H206" i="1"/>
  <c r="H198" i="1"/>
  <c r="H190" i="1"/>
  <c r="H182" i="1"/>
  <c r="H172" i="1"/>
  <c r="H166" i="1"/>
  <c r="H159" i="1"/>
  <c r="H153" i="1"/>
  <c r="H136" i="1"/>
  <c r="H125" i="1"/>
  <c r="H121" i="1"/>
  <c r="H114" i="1"/>
  <c r="H110" i="1"/>
  <c r="H104" i="1"/>
  <c r="H99" i="1"/>
  <c r="H62" i="1"/>
  <c r="H54" i="1"/>
  <c r="I54" i="1" s="1"/>
  <c r="H47" i="1"/>
  <c r="H42" i="1"/>
  <c r="H36" i="1"/>
  <c r="H31" i="1"/>
  <c r="H27" i="1"/>
  <c r="H5" i="1"/>
  <c r="D24" i="4"/>
  <c r="H340" i="1"/>
  <c r="K28" i="7" l="1"/>
  <c r="G25" i="6"/>
  <c r="I202" i="1"/>
  <c r="J94" i="1"/>
  <c r="D392" i="1"/>
  <c r="H302" i="1"/>
  <c r="H293" i="1"/>
  <c r="H294" i="1"/>
  <c r="H301" i="1"/>
  <c r="E306" i="1"/>
  <c r="E42" i="3"/>
  <c r="E277" i="1"/>
  <c r="D277" i="1"/>
  <c r="J276" i="1"/>
  <c r="F276" i="1"/>
  <c r="J275" i="1"/>
  <c r="F275" i="1"/>
  <c r="J274" i="1"/>
  <c r="F274" i="1"/>
  <c r="J273" i="1"/>
  <c r="F273" i="1"/>
  <c r="J179" i="1"/>
  <c r="F179" i="1"/>
  <c r="E62" i="1"/>
  <c r="F11" i="1"/>
  <c r="H306" i="1" l="1"/>
  <c r="I277" i="1"/>
  <c r="I45" i="7" l="1"/>
  <c r="I53" i="7" s="1"/>
  <c r="J45" i="7"/>
  <c r="G6" i="7" l="1"/>
  <c r="E5" i="6"/>
  <c r="E159" i="1"/>
  <c r="E42" i="1"/>
  <c r="E392" i="1"/>
  <c r="J252" i="1" l="1"/>
  <c r="F252" i="1"/>
  <c r="H116" i="4" l="1"/>
  <c r="H59" i="4"/>
  <c r="J14" i="4" l="1"/>
  <c r="F14" i="4"/>
  <c r="F45" i="7" l="1"/>
  <c r="F51" i="7" s="1"/>
  <c r="J51" i="7"/>
  <c r="I51" i="7" l="1"/>
  <c r="E45" i="7"/>
  <c r="E51" i="7" s="1"/>
  <c r="K43" i="7" l="1"/>
  <c r="K41" i="7"/>
  <c r="K39" i="7"/>
  <c r="K23" i="7"/>
  <c r="K20" i="7"/>
  <c r="G10" i="7"/>
  <c r="G9" i="7"/>
  <c r="E121" i="1" l="1"/>
  <c r="G45" i="6" l="1"/>
  <c r="J298" i="1"/>
  <c r="F298" i="1"/>
  <c r="F220" i="1"/>
  <c r="E190" i="1"/>
  <c r="E108" i="4"/>
  <c r="E126" i="4"/>
  <c r="K31" i="7" l="1"/>
  <c r="J305" i="1"/>
  <c r="F305" i="1"/>
  <c r="D306" i="1"/>
  <c r="E54" i="3" l="1"/>
  <c r="G39" i="6" l="1"/>
  <c r="E311" i="1"/>
  <c r="D311" i="1"/>
  <c r="J310" i="1"/>
  <c r="F310" i="1"/>
  <c r="I311" i="1" l="1"/>
  <c r="G35" i="6" l="1"/>
  <c r="E8" i="6"/>
  <c r="E7" i="6"/>
  <c r="G21" i="6"/>
  <c r="G18" i="6"/>
  <c r="G37" i="6"/>
  <c r="G28" i="6"/>
  <c r="E20" i="3" l="1"/>
  <c r="E104" i="1"/>
  <c r="D104" i="1"/>
  <c r="J103" i="1"/>
  <c r="F103" i="1"/>
  <c r="J98" i="1"/>
  <c r="E99" i="1"/>
  <c r="F98" i="1"/>
  <c r="D99" i="1"/>
  <c r="J75" i="1"/>
  <c r="F75" i="1"/>
  <c r="H78" i="1"/>
  <c r="I104" i="1" l="1"/>
  <c r="E13" i="1"/>
  <c r="H115" i="4"/>
  <c r="F102" i="4"/>
  <c r="J102" i="4"/>
  <c r="H50" i="4"/>
  <c r="C20" i="3" s="1"/>
  <c r="E50" i="4"/>
  <c r="D50" i="4"/>
  <c r="J49" i="4"/>
  <c r="F49" i="4"/>
  <c r="J23" i="4"/>
  <c r="F23" i="4"/>
  <c r="I50" i="4" l="1"/>
  <c r="H24" i="4"/>
  <c r="I24" i="4" l="1"/>
  <c r="C5" i="3"/>
  <c r="H357" i="1"/>
  <c r="H392" i="1" s="1"/>
  <c r="H414" i="1" s="1"/>
  <c r="K36" i="7"/>
  <c r="E352" i="1"/>
  <c r="D352" i="1"/>
  <c r="F333" i="1"/>
  <c r="F334" i="1"/>
  <c r="F335" i="1"/>
  <c r="F336" i="1"/>
  <c r="F93" i="1"/>
  <c r="F86" i="1"/>
  <c r="F87" i="1"/>
  <c r="F89" i="1"/>
  <c r="F90" i="1"/>
  <c r="F91" i="1"/>
  <c r="F92" i="1"/>
  <c r="F94" i="1"/>
  <c r="F95" i="1"/>
  <c r="F96" i="1"/>
  <c r="F97" i="1"/>
  <c r="F88" i="1"/>
  <c r="F58" i="1"/>
  <c r="E36" i="1"/>
  <c r="E31" i="1"/>
  <c r="H416" i="1" l="1"/>
  <c r="H417" i="1"/>
  <c r="E62" i="3" s="1"/>
  <c r="G16" i="6"/>
  <c r="K18" i="7"/>
  <c r="G19" i="6"/>
  <c r="K21" i="7"/>
  <c r="E48" i="3"/>
  <c r="G32" i="6"/>
  <c r="J16" i="4"/>
  <c r="J12" i="4"/>
  <c r="F16" i="4"/>
  <c r="F12" i="4"/>
  <c r="E52" i="3" l="1"/>
  <c r="E406" i="1"/>
  <c r="D406" i="1"/>
  <c r="J405" i="1"/>
  <c r="I406" i="1" l="1"/>
  <c r="H117" i="4" l="1"/>
  <c r="F390" i="1" l="1"/>
  <c r="D117" i="4" l="1"/>
  <c r="E117" i="4"/>
  <c r="E125" i="1" l="1"/>
  <c r="E54" i="1"/>
  <c r="E27" i="1"/>
  <c r="D62" i="1" l="1"/>
  <c r="D398" i="1"/>
  <c r="D402" i="1"/>
  <c r="F61" i="1"/>
  <c r="F52" i="1"/>
  <c r="F53" i="1"/>
  <c r="D54" i="1"/>
  <c r="E412" i="1"/>
  <c r="E402" i="1"/>
  <c r="E398" i="1"/>
  <c r="J371" i="1" l="1"/>
  <c r="F371" i="1"/>
  <c r="E348" i="1"/>
  <c r="E340" i="1"/>
  <c r="E270" i="1"/>
  <c r="E266" i="1" l="1"/>
  <c r="E254" i="1"/>
  <c r="E243" i="1"/>
  <c r="E214" i="1"/>
  <c r="E206" i="1"/>
  <c r="E198" i="1"/>
  <c r="E182" i="1"/>
  <c r="E172" i="1"/>
  <c r="E166" i="1"/>
  <c r="E153" i="1"/>
  <c r="E136" i="1"/>
  <c r="E114" i="1"/>
  <c r="E110" i="1"/>
  <c r="E78" i="1"/>
  <c r="E47" i="1"/>
  <c r="E5" i="1"/>
  <c r="E131" i="4"/>
  <c r="E112" i="4"/>
  <c r="E99" i="4"/>
  <c r="E95" i="4"/>
  <c r="E91" i="4"/>
  <c r="E87" i="4"/>
  <c r="E82" i="4"/>
  <c r="E77" i="4"/>
  <c r="E72" i="4"/>
  <c r="E68" i="4"/>
  <c r="E64" i="4"/>
  <c r="E60" i="4"/>
  <c r="E55" i="4"/>
  <c r="E41" i="4"/>
  <c r="E37" i="4"/>
  <c r="E33" i="4"/>
  <c r="E29" i="4"/>
  <c r="E134" i="4" l="1"/>
  <c r="E104" i="4"/>
  <c r="E136" i="4" l="1"/>
  <c r="E142" i="4" s="1"/>
  <c r="E10" i="3"/>
  <c r="K15" i="7"/>
  <c r="E14" i="3"/>
  <c r="K17" i="7"/>
  <c r="E17" i="3"/>
  <c r="E19" i="3"/>
  <c r="E21" i="3"/>
  <c r="E22" i="3"/>
  <c r="E23" i="3"/>
  <c r="E24" i="3"/>
  <c r="E26" i="3"/>
  <c r="E28" i="3"/>
  <c r="E29" i="3"/>
  <c r="K26" i="7"/>
  <c r="E31" i="3"/>
  <c r="E32" i="3"/>
  <c r="E33" i="3"/>
  <c r="E35" i="3"/>
  <c r="E36" i="3"/>
  <c r="J219" i="1"/>
  <c r="E39" i="3"/>
  <c r="E40" i="3"/>
  <c r="E41" i="3"/>
  <c r="E44" i="3"/>
  <c r="D329" i="1"/>
  <c r="K34" i="7"/>
  <c r="K35" i="7"/>
  <c r="E51" i="3"/>
  <c r="H33" i="4"/>
  <c r="H37" i="4"/>
  <c r="C15" i="3" s="1"/>
  <c r="H41" i="4"/>
  <c r="C18" i="3" s="1"/>
  <c r="H46" i="4"/>
  <c r="C19" i="3" s="1"/>
  <c r="H55" i="4"/>
  <c r="C21" i="3" s="1"/>
  <c r="H60" i="4"/>
  <c r="C23" i="3" s="1"/>
  <c r="H64" i="4"/>
  <c r="C24" i="3" s="1"/>
  <c r="H68" i="4"/>
  <c r="C25" i="3" s="1"/>
  <c r="H72" i="4"/>
  <c r="C26" i="3" s="1"/>
  <c r="H77" i="4"/>
  <c r="H82" i="4"/>
  <c r="C30" i="3" s="1"/>
  <c r="H87" i="4"/>
  <c r="H91" i="4"/>
  <c r="C33" i="3" s="1"/>
  <c r="H95" i="4"/>
  <c r="C37" i="3" s="1"/>
  <c r="H99" i="4"/>
  <c r="C39" i="3" s="1"/>
  <c r="H104" i="4"/>
  <c r="C40" i="3" s="1"/>
  <c r="H108" i="4"/>
  <c r="C41" i="3" s="1"/>
  <c r="H112" i="4"/>
  <c r="C43" i="3" s="1"/>
  <c r="C44" i="3"/>
  <c r="H126" i="4"/>
  <c r="C49" i="3" s="1"/>
  <c r="H131" i="4"/>
  <c r="H29" i="4"/>
  <c r="I29" i="4" s="1"/>
  <c r="E329" i="1"/>
  <c r="E285" i="1"/>
  <c r="D131" i="4"/>
  <c r="D126" i="4"/>
  <c r="D112" i="4"/>
  <c r="D108" i="4"/>
  <c r="D134" i="4" s="1"/>
  <c r="D104" i="4"/>
  <c r="D99" i="4"/>
  <c r="D95" i="4"/>
  <c r="D91" i="4"/>
  <c r="D87" i="4"/>
  <c r="D82" i="4"/>
  <c r="D77" i="4"/>
  <c r="D72" i="4"/>
  <c r="D68" i="4"/>
  <c r="D64" i="4"/>
  <c r="D60" i="4"/>
  <c r="D55" i="4"/>
  <c r="D46" i="4"/>
  <c r="D41" i="4"/>
  <c r="D37" i="4"/>
  <c r="D33" i="4"/>
  <c r="D29" i="4"/>
  <c r="J4" i="4"/>
  <c r="J5" i="4"/>
  <c r="J6" i="4"/>
  <c r="J7" i="4"/>
  <c r="J8" i="4"/>
  <c r="J9" i="4"/>
  <c r="J10" i="4"/>
  <c r="J11" i="4"/>
  <c r="J13" i="4"/>
  <c r="J15" i="4"/>
  <c r="J17" i="4"/>
  <c r="J18" i="4"/>
  <c r="J19" i="4"/>
  <c r="J20" i="4"/>
  <c r="J21" i="4"/>
  <c r="J22" i="4"/>
  <c r="J28" i="4"/>
  <c r="J32" i="4"/>
  <c r="J36" i="4"/>
  <c r="J40" i="4"/>
  <c r="J44" i="4"/>
  <c r="J54" i="4"/>
  <c r="J58" i="4"/>
  <c r="J59" i="4"/>
  <c r="J63" i="4"/>
  <c r="J67" i="4"/>
  <c r="J71" i="4"/>
  <c r="J75" i="4"/>
  <c r="J76" i="4"/>
  <c r="J80" i="4"/>
  <c r="J81" i="4"/>
  <c r="J85" i="4"/>
  <c r="J86" i="4"/>
  <c r="J90" i="4"/>
  <c r="J94" i="4"/>
  <c r="J98" i="4"/>
  <c r="J103" i="4"/>
  <c r="J107" i="4"/>
  <c r="J111" i="4"/>
  <c r="J115" i="4"/>
  <c r="J116" i="4"/>
  <c r="J120" i="4"/>
  <c r="J121" i="4"/>
  <c r="J122" i="4"/>
  <c r="J123" i="4"/>
  <c r="J124" i="4"/>
  <c r="J125" i="4"/>
  <c r="J129" i="4"/>
  <c r="J130" i="4"/>
  <c r="F28" i="4"/>
  <c r="F5" i="4"/>
  <c r="F7" i="4"/>
  <c r="F8" i="4"/>
  <c r="F9" i="4"/>
  <c r="F10" i="4"/>
  <c r="F11" i="4"/>
  <c r="F13" i="4"/>
  <c r="F15" i="4"/>
  <c r="F17" i="4"/>
  <c r="F18" i="4"/>
  <c r="F19" i="4"/>
  <c r="F20" i="4"/>
  <c r="F21" i="4"/>
  <c r="F22" i="4"/>
  <c r="F4" i="4"/>
  <c r="F130" i="4"/>
  <c r="F129" i="4"/>
  <c r="F125" i="4"/>
  <c r="F124" i="4"/>
  <c r="F123" i="4"/>
  <c r="F122" i="4"/>
  <c r="F121" i="4"/>
  <c r="F120" i="4"/>
  <c r="F116" i="4"/>
  <c r="F115" i="4"/>
  <c r="F111" i="4"/>
  <c r="F107" i="4"/>
  <c r="F103" i="4"/>
  <c r="F98" i="4"/>
  <c r="F94" i="4"/>
  <c r="F90" i="4"/>
  <c r="F86" i="4"/>
  <c r="F85" i="4"/>
  <c r="F81" i="4"/>
  <c r="F80" i="4"/>
  <c r="F76" i="4"/>
  <c r="F75" i="4"/>
  <c r="F71" i="4"/>
  <c r="F67" i="4"/>
  <c r="F63" i="4"/>
  <c r="F59" i="4"/>
  <c r="F58" i="4"/>
  <c r="F54" i="4"/>
  <c r="F44" i="4"/>
  <c r="F40" i="4"/>
  <c r="F36" i="4"/>
  <c r="F32" i="4"/>
  <c r="J356" i="1"/>
  <c r="D125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90" i="1"/>
  <c r="J391" i="1"/>
  <c r="J395" i="1"/>
  <c r="J396" i="1"/>
  <c r="J397" i="1"/>
  <c r="J401" i="1"/>
  <c r="J289" i="1"/>
  <c r="J269" i="1"/>
  <c r="J280" i="1"/>
  <c r="J281" i="1"/>
  <c r="J282" i="1"/>
  <c r="J283" i="1"/>
  <c r="J284" i="1"/>
  <c r="J264" i="1"/>
  <c r="D285" i="1"/>
  <c r="F281" i="1"/>
  <c r="F282" i="1"/>
  <c r="F283" i="1"/>
  <c r="F284" i="1"/>
  <c r="F280" i="1"/>
  <c r="F401" i="1"/>
  <c r="F396" i="1"/>
  <c r="F397" i="1"/>
  <c r="F395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1" i="1"/>
  <c r="F356" i="1"/>
  <c r="J345" i="1"/>
  <c r="J344" i="1"/>
  <c r="J346" i="1"/>
  <c r="J347" i="1"/>
  <c r="J343" i="1"/>
  <c r="F344" i="1"/>
  <c r="F345" i="1"/>
  <c r="F346" i="1"/>
  <c r="F347" i="1"/>
  <c r="F343" i="1"/>
  <c r="D348" i="1"/>
  <c r="J332" i="1"/>
  <c r="J336" i="1"/>
  <c r="J337" i="1"/>
  <c r="J338" i="1"/>
  <c r="J339" i="1"/>
  <c r="D340" i="1"/>
  <c r="F337" i="1"/>
  <c r="F338" i="1"/>
  <c r="F339" i="1"/>
  <c r="F332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15" i="1"/>
  <c r="F261" i="1"/>
  <c r="J290" i="1"/>
  <c r="J291" i="1"/>
  <c r="J292" i="1"/>
  <c r="J293" i="1"/>
  <c r="J294" i="1"/>
  <c r="J295" i="1"/>
  <c r="J296" i="1"/>
  <c r="J297" i="1"/>
  <c r="J299" i="1"/>
  <c r="J300" i="1"/>
  <c r="J301" i="1"/>
  <c r="J302" i="1"/>
  <c r="J303" i="1"/>
  <c r="J304" i="1"/>
  <c r="F303" i="1"/>
  <c r="F293" i="1"/>
  <c r="F290" i="1"/>
  <c r="F291" i="1"/>
  <c r="F292" i="1"/>
  <c r="F294" i="1"/>
  <c r="F295" i="1"/>
  <c r="F296" i="1"/>
  <c r="F297" i="1"/>
  <c r="F299" i="1"/>
  <c r="F300" i="1"/>
  <c r="F301" i="1"/>
  <c r="F302" i="1"/>
  <c r="F304" i="1"/>
  <c r="F289" i="1"/>
  <c r="D270" i="1"/>
  <c r="F269" i="1"/>
  <c r="J205" i="1"/>
  <c r="J169" i="1"/>
  <c r="J170" i="1"/>
  <c r="J171" i="1"/>
  <c r="J175" i="1"/>
  <c r="J176" i="1"/>
  <c r="J177" i="1"/>
  <c r="J178" i="1"/>
  <c r="J180" i="1"/>
  <c r="J181" i="1"/>
  <c r="J185" i="1"/>
  <c r="J186" i="1"/>
  <c r="J187" i="1"/>
  <c r="J188" i="1"/>
  <c r="J189" i="1"/>
  <c r="J149" i="1"/>
  <c r="J150" i="1"/>
  <c r="J151" i="1"/>
  <c r="J152" i="1"/>
  <c r="J156" i="1"/>
  <c r="J157" i="1"/>
  <c r="J158" i="1"/>
  <c r="J162" i="1"/>
  <c r="J163" i="1"/>
  <c r="J164" i="1"/>
  <c r="J165" i="1"/>
  <c r="J128" i="1"/>
  <c r="J129" i="1"/>
  <c r="J130" i="1"/>
  <c r="J131" i="1"/>
  <c r="J132" i="1"/>
  <c r="J133" i="1"/>
  <c r="J134" i="1"/>
  <c r="J135" i="1"/>
  <c r="J139" i="1"/>
  <c r="J140" i="1"/>
  <c r="J141" i="1"/>
  <c r="J142" i="1"/>
  <c r="J143" i="1"/>
  <c r="J144" i="1"/>
  <c r="J145" i="1"/>
  <c r="J108" i="1"/>
  <c r="J109" i="1"/>
  <c r="J113" i="1"/>
  <c r="J117" i="1"/>
  <c r="J118" i="1"/>
  <c r="J119" i="1"/>
  <c r="J120" i="1"/>
  <c r="J124" i="1"/>
  <c r="J60" i="1"/>
  <c r="J45" i="1"/>
  <c r="J46" i="1"/>
  <c r="J50" i="1"/>
  <c r="J51" i="1"/>
  <c r="J57" i="1"/>
  <c r="J59" i="1"/>
  <c r="J39" i="1"/>
  <c r="J40" i="1"/>
  <c r="J41" i="1"/>
  <c r="J35" i="1"/>
  <c r="J34" i="1"/>
  <c r="J30" i="1"/>
  <c r="J24" i="1"/>
  <c r="J25" i="1"/>
  <c r="J26" i="1"/>
  <c r="J23" i="1"/>
  <c r="J17" i="1"/>
  <c r="J18" i="1"/>
  <c r="J19" i="1"/>
  <c r="J16" i="1"/>
  <c r="J11" i="1"/>
  <c r="J12" i="1"/>
  <c r="J8" i="1"/>
  <c r="J4" i="1"/>
  <c r="J194" i="1"/>
  <c r="J195" i="1"/>
  <c r="J196" i="1"/>
  <c r="J197" i="1"/>
  <c r="J193" i="1"/>
  <c r="J213" i="1"/>
  <c r="J209" i="1"/>
  <c r="J218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42" i="1"/>
  <c r="J241" i="1"/>
  <c r="J247" i="1"/>
  <c r="J248" i="1"/>
  <c r="J249" i="1"/>
  <c r="J250" i="1"/>
  <c r="J251" i="1"/>
  <c r="J253" i="1"/>
  <c r="J246" i="1"/>
  <c r="J258" i="1"/>
  <c r="J259" i="1"/>
  <c r="J260" i="1"/>
  <c r="J261" i="1"/>
  <c r="J262" i="1"/>
  <c r="J263" i="1"/>
  <c r="J265" i="1"/>
  <c r="J257" i="1"/>
  <c r="D254" i="1"/>
  <c r="F258" i="1"/>
  <c r="F259" i="1"/>
  <c r="F260" i="1"/>
  <c r="F262" i="1"/>
  <c r="F263" i="1"/>
  <c r="F264" i="1"/>
  <c r="F265" i="1"/>
  <c r="F257" i="1"/>
  <c r="D266" i="1"/>
  <c r="F246" i="1"/>
  <c r="F247" i="1"/>
  <c r="F248" i="1"/>
  <c r="F251" i="1"/>
  <c r="F250" i="1"/>
  <c r="F253" i="1"/>
  <c r="F249" i="1"/>
  <c r="D243" i="1"/>
  <c r="F242" i="1"/>
  <c r="F241" i="1"/>
  <c r="J220" i="1"/>
  <c r="J217" i="1"/>
  <c r="F218" i="1"/>
  <c r="F219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17" i="1"/>
  <c r="D238" i="1"/>
  <c r="F213" i="1"/>
  <c r="F209" i="1"/>
  <c r="D214" i="1"/>
  <c r="D206" i="1"/>
  <c r="F205" i="1"/>
  <c r="F194" i="1"/>
  <c r="F195" i="1"/>
  <c r="F196" i="1"/>
  <c r="F197" i="1"/>
  <c r="F193" i="1"/>
  <c r="D198" i="1"/>
  <c r="F186" i="1"/>
  <c r="F187" i="1"/>
  <c r="F188" i="1"/>
  <c r="F189" i="1"/>
  <c r="F185" i="1"/>
  <c r="D190" i="1"/>
  <c r="D182" i="1"/>
  <c r="F176" i="1"/>
  <c r="F177" i="1"/>
  <c r="F178" i="1"/>
  <c r="F180" i="1"/>
  <c r="F181" i="1"/>
  <c r="F175" i="1"/>
  <c r="D172" i="1"/>
  <c r="F171" i="1"/>
  <c r="F170" i="1"/>
  <c r="F169" i="1"/>
  <c r="F165" i="1"/>
  <c r="D166" i="1"/>
  <c r="F164" i="1"/>
  <c r="F163" i="1"/>
  <c r="F162" i="1"/>
  <c r="D159" i="1"/>
  <c r="F157" i="1"/>
  <c r="F158" i="1"/>
  <c r="F156" i="1"/>
  <c r="F150" i="1"/>
  <c r="F151" i="1"/>
  <c r="F152" i="1"/>
  <c r="F149" i="1"/>
  <c r="D153" i="1"/>
  <c r="D146" i="1"/>
  <c r="F140" i="1"/>
  <c r="F141" i="1"/>
  <c r="F142" i="1"/>
  <c r="F143" i="1"/>
  <c r="F144" i="1"/>
  <c r="F145" i="1"/>
  <c r="F139" i="1"/>
  <c r="D136" i="1"/>
  <c r="F135" i="1"/>
  <c r="F134" i="1"/>
  <c r="F129" i="1"/>
  <c r="F130" i="1"/>
  <c r="F131" i="1"/>
  <c r="F132" i="1"/>
  <c r="F133" i="1"/>
  <c r="F128" i="1"/>
  <c r="F124" i="1"/>
  <c r="D114" i="1"/>
  <c r="D121" i="1"/>
  <c r="F118" i="1"/>
  <c r="F119" i="1"/>
  <c r="F120" i="1"/>
  <c r="F117" i="1"/>
  <c r="F113" i="1"/>
  <c r="D110" i="1"/>
  <c r="F109" i="1"/>
  <c r="F108" i="1"/>
  <c r="J82" i="1"/>
  <c r="J83" i="1"/>
  <c r="J84" i="1"/>
  <c r="J85" i="1"/>
  <c r="J86" i="1"/>
  <c r="J87" i="1"/>
  <c r="J88" i="1"/>
  <c r="J89" i="1"/>
  <c r="J90" i="1"/>
  <c r="J91" i="1"/>
  <c r="J92" i="1"/>
  <c r="J93" i="1"/>
  <c r="J95" i="1"/>
  <c r="J96" i="1"/>
  <c r="J97" i="1"/>
  <c r="J81" i="1"/>
  <c r="J66" i="1"/>
  <c r="J67" i="1"/>
  <c r="J68" i="1"/>
  <c r="J69" i="1"/>
  <c r="J70" i="1"/>
  <c r="J71" i="1"/>
  <c r="J72" i="1"/>
  <c r="J73" i="1"/>
  <c r="J74" i="1"/>
  <c r="J76" i="1"/>
  <c r="J77" i="1"/>
  <c r="J65" i="1"/>
  <c r="F82" i="1"/>
  <c r="F83" i="1"/>
  <c r="F84" i="1"/>
  <c r="F85" i="1"/>
  <c r="F81" i="1"/>
  <c r="D5" i="1"/>
  <c r="D13" i="1"/>
  <c r="D20" i="1"/>
  <c r="D27" i="1"/>
  <c r="D31" i="1"/>
  <c r="D36" i="1"/>
  <c r="D42" i="1"/>
  <c r="D47" i="1"/>
  <c r="E16" i="3"/>
  <c r="D78" i="1"/>
  <c r="F76" i="1"/>
  <c r="F66" i="1"/>
  <c r="F67" i="1"/>
  <c r="F68" i="1"/>
  <c r="F69" i="1"/>
  <c r="F70" i="1"/>
  <c r="F71" i="1"/>
  <c r="F72" i="1"/>
  <c r="F73" i="1"/>
  <c r="F74" i="1"/>
  <c r="F77" i="1"/>
  <c r="F65" i="1"/>
  <c r="F59" i="1"/>
  <c r="F60" i="1"/>
  <c r="F57" i="1"/>
  <c r="F51" i="1"/>
  <c r="F50" i="1"/>
  <c r="F46" i="1"/>
  <c r="F45" i="1"/>
  <c r="F40" i="1"/>
  <c r="F41" i="1"/>
  <c r="F39" i="1"/>
  <c r="F35" i="1"/>
  <c r="F34" i="1"/>
  <c r="F30" i="1"/>
  <c r="F24" i="1"/>
  <c r="F25" i="1"/>
  <c r="F26" i="1"/>
  <c r="F23" i="1"/>
  <c r="F17" i="1"/>
  <c r="F18" i="1"/>
  <c r="F19" i="1"/>
  <c r="F16" i="1"/>
  <c r="F12" i="1"/>
  <c r="F4" i="1"/>
  <c r="F8" i="1"/>
  <c r="H134" i="4" l="1"/>
  <c r="E414" i="1"/>
  <c r="E416" i="1" s="1"/>
  <c r="E419" i="1" s="1"/>
  <c r="D416" i="1"/>
  <c r="J134" i="4"/>
  <c r="C50" i="3"/>
  <c r="C31" i="3"/>
  <c r="K13" i="7"/>
  <c r="G27" i="6"/>
  <c r="E43" i="3"/>
  <c r="K30" i="7"/>
  <c r="K40" i="7"/>
  <c r="K14" i="7"/>
  <c r="K25" i="7"/>
  <c r="K29" i="7"/>
  <c r="K11" i="7"/>
  <c r="G9" i="6"/>
  <c r="C7" i="3"/>
  <c r="G7" i="7"/>
  <c r="G45" i="7" s="1"/>
  <c r="G29" i="6"/>
  <c r="K33" i="7"/>
  <c r="E18" i="3"/>
  <c r="K24" i="7"/>
  <c r="K16" i="7"/>
  <c r="E15" i="3"/>
  <c r="G15" i="6"/>
  <c r="E50" i="3"/>
  <c r="G36" i="6"/>
  <c r="E46" i="3"/>
  <c r="G30" i="6"/>
  <c r="E38" i="3"/>
  <c r="G26" i="6"/>
  <c r="E30" i="3"/>
  <c r="G24" i="6"/>
  <c r="E6" i="3"/>
  <c r="E27" i="3"/>
  <c r="G23" i="6"/>
  <c r="E13" i="3"/>
  <c r="G14" i="6"/>
  <c r="E11" i="3"/>
  <c r="G13" i="6"/>
  <c r="E9" i="3"/>
  <c r="G12" i="6"/>
  <c r="E8" i="3"/>
  <c r="G11" i="6"/>
  <c r="C8" i="3"/>
  <c r="E6" i="6"/>
  <c r="E41" i="6" s="1"/>
  <c r="E25" i="3"/>
  <c r="G22" i="6"/>
  <c r="E47" i="3"/>
  <c r="G31" i="6"/>
  <c r="I206" i="1"/>
  <c r="I285" i="1"/>
  <c r="I68" i="4"/>
  <c r="I104" i="4"/>
  <c r="I55" i="4"/>
  <c r="I112" i="4"/>
  <c r="I77" i="4"/>
  <c r="I99" i="4"/>
  <c r="I126" i="4"/>
  <c r="I87" i="4"/>
  <c r="I190" i="1"/>
  <c r="I5" i="1"/>
  <c r="I136" i="1"/>
  <c r="I214" i="1"/>
  <c r="I402" i="1"/>
  <c r="I110" i="1"/>
  <c r="I254" i="1"/>
  <c r="J398" i="1"/>
  <c r="I182" i="1"/>
  <c r="I398" i="1"/>
  <c r="I13" i="1"/>
  <c r="I198" i="1"/>
  <c r="I153" i="1"/>
  <c r="I114" i="1"/>
  <c r="I146" i="1"/>
  <c r="I47" i="1"/>
  <c r="I82" i="4"/>
  <c r="I33" i="4"/>
  <c r="I117" i="4"/>
  <c r="I348" i="1"/>
  <c r="I329" i="1"/>
  <c r="I306" i="1"/>
  <c r="I266" i="1"/>
  <c r="I125" i="1"/>
  <c r="I78" i="1"/>
  <c r="I42" i="1"/>
  <c r="I60" i="4"/>
  <c r="I166" i="1"/>
  <c r="I46" i="4"/>
  <c r="I238" i="1"/>
  <c r="E37" i="3"/>
  <c r="I172" i="1"/>
  <c r="I121" i="1"/>
  <c r="I243" i="1"/>
  <c r="I41" i="4"/>
  <c r="I64" i="4"/>
  <c r="I72" i="4"/>
  <c r="I91" i="4"/>
  <c r="I108" i="4"/>
  <c r="I131" i="4"/>
  <c r="I62" i="1"/>
  <c r="I270" i="1"/>
  <c r="E45" i="3"/>
  <c r="I159" i="1"/>
  <c r="I340" i="1"/>
  <c r="I37" i="4"/>
  <c r="I95" i="4"/>
  <c r="I134" i="4" l="1"/>
  <c r="I135" i="4" s="1"/>
  <c r="I136" i="4" s="1"/>
  <c r="C62" i="3"/>
  <c r="F58" i="3" s="1"/>
  <c r="C63" i="3" s="1"/>
  <c r="G57" i="7"/>
  <c r="C56" i="3"/>
  <c r="E52" i="6"/>
  <c r="J389" i="1" l="1"/>
  <c r="K37" i="7" l="1"/>
  <c r="G33" i="6"/>
  <c r="E49" i="3"/>
  <c r="E56" i="3" s="1"/>
  <c r="I392" i="1"/>
  <c r="I414" i="1" s="1"/>
  <c r="I415" i="1" s="1"/>
  <c r="I417" i="1" s="1"/>
  <c r="I418" i="1" s="1"/>
  <c r="K45" i="7" l="1"/>
  <c r="E61" i="3"/>
  <c r="G41" i="6"/>
  <c r="G48" i="6" s="1"/>
  <c r="C58" i="3" l="1"/>
  <c r="K57" i="7"/>
  <c r="K51" i="7"/>
  <c r="K53" i="7"/>
  <c r="G46" i="6"/>
  <c r="G52" i="6"/>
  <c r="E43" i="6" l="1"/>
  <c r="C61" i="3"/>
  <c r="F61" i="3" s="1"/>
  <c r="G47" i="7" l="1"/>
  <c r="G51" i="7" s="1"/>
  <c r="L51" i="7" s="1"/>
  <c r="E46" i="6"/>
  <c r="H46" i="6" s="1"/>
</calcChain>
</file>

<file path=xl/sharedStrings.xml><?xml version="1.0" encoding="utf-8"?>
<sst xmlns="http://schemas.openxmlformats.org/spreadsheetml/2006/main" count="743" uniqueCount="434">
  <si>
    <t>ODPA</t>
  </si>
  <si>
    <t>POL</t>
  </si>
  <si>
    <t>TEXT</t>
  </si>
  <si>
    <t>čerpání k 8.11.2025</t>
  </si>
  <si>
    <t>%</t>
  </si>
  <si>
    <t>návrh 2026</t>
  </si>
  <si>
    <t>poznámka</t>
  </si>
  <si>
    <t>Bez ODPA</t>
  </si>
  <si>
    <t>Daň z příjmů fyzických osob ze záv.činnosti</t>
  </si>
  <si>
    <t>dle kalkulačky doporučená rezerva 10%</t>
  </si>
  <si>
    <t>Daň z příjmů fyzických osob ze SVČ</t>
  </si>
  <si>
    <t>Daň z příjmů fyzických osob z kapit.výnosů</t>
  </si>
  <si>
    <t>Daň z příjmů právnických osob</t>
  </si>
  <si>
    <t>Daň z příjmů právnických osob za obce</t>
  </si>
  <si>
    <t>podle výkazů opravit 12/2025</t>
  </si>
  <si>
    <t>Daň z přidané hodnoty</t>
  </si>
  <si>
    <t>Poplatek za svoz odpadu</t>
  </si>
  <si>
    <t>Poplatek ze psů</t>
  </si>
  <si>
    <t>Poplatek za pobyt (ubytovací kapacita)</t>
  </si>
  <si>
    <t>Poplatek za užívání veř. prostranství</t>
  </si>
  <si>
    <t>Zrušené místní poplatky</t>
  </si>
  <si>
    <t>Správní poplatky</t>
  </si>
  <si>
    <t>Daň z hazardních her</t>
  </si>
  <si>
    <t>Daň z nemovitých věcí</t>
  </si>
  <si>
    <t>Neinvestiční přijaté transf.z VPS SR</t>
  </si>
  <si>
    <t>dotace volby</t>
  </si>
  <si>
    <t>Neinv.př.transfery ze SR v rámci souhr.dot.vztahu</t>
  </si>
  <si>
    <t xml:space="preserve">příspěvek na výkon státní správy NA ROK 2026. </t>
  </si>
  <si>
    <t>Ostatní neinv.přijaté transf.ze st.rozpočtu</t>
  </si>
  <si>
    <t>VPP, průtokové dotace</t>
  </si>
  <si>
    <t>Neinv.přijaté transfery od krajů</t>
  </si>
  <si>
    <t>Investiční přijaté transfery ze státních fondů</t>
  </si>
  <si>
    <t>Ostatní investiční přijaté transf.ze SR</t>
  </si>
  <si>
    <r>
      <t>Ostatní záležitosti těžeb.průmyslu a energetiky -</t>
    </r>
    <r>
      <rPr>
        <sz val="11"/>
        <rFont val="Calibri"/>
        <family val="2"/>
        <charset val="238"/>
        <scheme val="minor"/>
      </rPr>
      <t xml:space="preserve"> Moravské naftové doly</t>
    </r>
  </si>
  <si>
    <t xml:space="preserve">Příj.z úhrad dobývacího prostoru </t>
  </si>
  <si>
    <t>poplatek za využívání území</t>
  </si>
  <si>
    <r>
      <t xml:space="preserve">Vnitřní obchod - </t>
    </r>
    <r>
      <rPr>
        <sz val="11"/>
        <rFont val="Calibri"/>
        <family val="2"/>
        <charset val="238"/>
        <scheme val="minor"/>
      </rPr>
      <t>nájmy Halina Yakymenko,kadeřnictví, lékárna</t>
    </r>
  </si>
  <si>
    <t>Příjmy z pronájmu ost.nemov.</t>
  </si>
  <si>
    <t>sjednané roční nájmy - Halina, kadeřnictví, lékárna, Morava Ekol</t>
  </si>
  <si>
    <r>
      <t>Záležitosti telekomunikací</t>
    </r>
    <r>
      <rPr>
        <sz val="11"/>
        <rFont val="Calibri"/>
        <family val="2"/>
        <charset val="238"/>
        <scheme val="minor"/>
      </rPr>
      <t xml:space="preserve"> - HC Kabel (pronájem kabel.sítí a hlavní stanice)</t>
    </r>
  </si>
  <si>
    <t>Příjmy z poskytování služeb a výrobků</t>
  </si>
  <si>
    <t>KABELOVÁ TELEVIZE BYLA ZRUŠENA</t>
  </si>
  <si>
    <t>Činnosti knihovnické</t>
  </si>
  <si>
    <t>čtenářské poplatky</t>
  </si>
  <si>
    <t>Činnosti muzeí a galerií</t>
  </si>
  <si>
    <t>vstupné</t>
  </si>
  <si>
    <t>Příjmy z pronájmu ost.nemovit.a jejich částí</t>
  </si>
  <si>
    <t>nájemní smlouva KPH, podpronájem KPH</t>
  </si>
  <si>
    <t>Ostatní záležitosti kultury - propagace</t>
  </si>
  <si>
    <t>příjmy z prodeje zboží</t>
  </si>
  <si>
    <t>propagační předměty</t>
  </si>
  <si>
    <r>
      <t xml:space="preserve">Pořízení, zachování a obnova hodnot nár.hist.povědomí - </t>
    </r>
    <r>
      <rPr>
        <b/>
        <sz val="11"/>
        <rFont val="Calibri"/>
        <family val="2"/>
        <charset val="238"/>
        <scheme val="minor"/>
      </rPr>
      <t>KŘÍŽE</t>
    </r>
  </si>
  <si>
    <t>Přijaté neinv.dary</t>
  </si>
  <si>
    <r>
      <rPr>
        <b/>
        <sz val="11"/>
        <color rgb="FF0070C0"/>
        <rFont val="Calibri"/>
        <family val="2"/>
        <charset val="238"/>
        <scheme val="minor"/>
      </rPr>
      <t>Rozhlas a televize</t>
    </r>
    <r>
      <rPr>
        <sz val="11"/>
        <color theme="1"/>
        <rFont val="Calibri"/>
        <family val="2"/>
        <charset val="238"/>
        <scheme val="minor"/>
      </rPr>
      <t xml:space="preserve"> - veřejný rozhlas, T-mobile, Vodafone</t>
    </r>
  </si>
  <si>
    <t xml:space="preserve">hlášení rozhlasem - není zpoplatněno - dotace </t>
  </si>
  <si>
    <t xml:space="preserve">nájem Vodafone, T-mobile </t>
  </si>
  <si>
    <r>
      <rPr>
        <b/>
        <sz val="11"/>
        <color rgb="FF0070C0"/>
        <rFont val="Calibri"/>
        <family val="2"/>
        <charset val="238"/>
        <scheme val="minor"/>
      </rPr>
      <t>Ostatní záležitosti sdělovacích prostředků</t>
    </r>
    <r>
      <rPr>
        <sz val="11"/>
        <color theme="1"/>
        <rFont val="Calibri"/>
        <family val="2"/>
        <charset val="238"/>
        <scheme val="minor"/>
      </rPr>
      <t xml:space="preserve"> - zpravodaj</t>
    </r>
  </si>
  <si>
    <r>
      <rPr>
        <b/>
        <sz val="11"/>
        <color rgb="FF0070C0"/>
        <rFont val="Calibri"/>
        <family val="2"/>
        <charset val="238"/>
        <scheme val="minor"/>
      </rPr>
      <t>Zájmová činnost v kultuře</t>
    </r>
    <r>
      <rPr>
        <sz val="11"/>
        <color theme="1"/>
        <rFont val="Calibri"/>
        <family val="2"/>
        <charset val="238"/>
        <scheme val="minor"/>
      </rPr>
      <t xml:space="preserve"> - SOKOLOVNA</t>
    </r>
  </si>
  <si>
    <t>nájmy</t>
  </si>
  <si>
    <r>
      <rPr>
        <b/>
        <sz val="11"/>
        <color rgb="FF0070C0"/>
        <rFont val="Calibri"/>
        <family val="2"/>
        <charset val="238"/>
        <scheme val="minor"/>
      </rPr>
      <t xml:space="preserve">Ostatní záležitosti kultury </t>
    </r>
    <r>
      <rPr>
        <sz val="11"/>
        <color theme="1"/>
        <rFont val="Calibri"/>
        <family val="2"/>
        <charset val="238"/>
        <scheme val="minor"/>
      </rPr>
      <t>- KULTURNÍ AKCE (zarážení hory, divadla, zpívaní pod věží…)</t>
    </r>
  </si>
  <si>
    <t xml:space="preserve">vstupné kulturní akce </t>
  </si>
  <si>
    <t>Ostatní tělovýchovné činnosti</t>
  </si>
  <si>
    <t>Přijaté nekapitálové náhrady</t>
  </si>
  <si>
    <r>
      <rPr>
        <b/>
        <sz val="11"/>
        <color rgb="FF0070C0"/>
        <rFont val="Calibri"/>
        <family val="2"/>
        <charset val="238"/>
        <scheme val="minor"/>
      </rPr>
      <t>Ostatní ambulantní péče</t>
    </r>
    <r>
      <rPr>
        <sz val="11"/>
        <color theme="1"/>
        <rFont val="Calibri"/>
        <family val="2"/>
        <charset val="238"/>
        <scheme val="minor"/>
      </rPr>
      <t xml:space="preserve"> - DOKTOŘI</t>
    </r>
  </si>
  <si>
    <t>Přijaté nekapitálové příspěvky a náhrady</t>
  </si>
  <si>
    <t>přeplatky energií</t>
  </si>
  <si>
    <t xml:space="preserve">nájmy DOKTOŘI </t>
  </si>
  <si>
    <t xml:space="preserve">Bytové hospodářství </t>
  </si>
  <si>
    <t>zálohy na energie - vyúčtovává se</t>
  </si>
  <si>
    <t>nájemní smlouvy, přeplatky z vyúčtování energií</t>
  </si>
  <si>
    <t>Pohřebnictví</t>
  </si>
  <si>
    <t>nájem hrobových míst</t>
  </si>
  <si>
    <r>
      <rPr>
        <b/>
        <sz val="11"/>
        <color rgb="FF0070C0"/>
        <rFont val="Calibri"/>
        <family val="2"/>
        <charset val="238"/>
        <scheme val="minor"/>
      </rPr>
      <t>Komunální služby a územní rozvoj</t>
    </r>
    <r>
      <rPr>
        <sz val="11"/>
        <color theme="1"/>
        <rFont val="Calibri"/>
        <family val="2"/>
        <charset val="238"/>
        <scheme val="minor"/>
      </rPr>
      <t xml:space="preserve"> - TECHNICKÉ SLUŽBY</t>
    </r>
  </si>
  <si>
    <t xml:space="preserve">přistavení a odvoz kontejnerů, práce technických služeb občanům </t>
  </si>
  <si>
    <r>
      <rPr>
        <b/>
        <sz val="11"/>
        <color rgb="FF0070C0"/>
        <rFont val="Calibri"/>
        <family val="2"/>
        <charset val="238"/>
        <scheme val="minor"/>
      </rPr>
      <t>Využívání a zneškodňování komun.odpadů</t>
    </r>
    <r>
      <rPr>
        <sz val="11"/>
        <color theme="1"/>
        <rFont val="Calibri"/>
        <family val="2"/>
        <charset val="238"/>
        <scheme val="minor"/>
      </rPr>
      <t xml:space="preserve"> - třídění odpadu </t>
    </r>
  </si>
  <si>
    <t>odměny za třídění odpadu - ASEKOL, Elektrowin</t>
  </si>
  <si>
    <r>
      <rPr>
        <b/>
        <sz val="11"/>
        <color rgb="FF0070C0"/>
        <rFont val="Calibri"/>
        <family val="2"/>
        <charset val="238"/>
        <scheme val="minor"/>
      </rPr>
      <t>Využívání a zneškodňování ostatních odpadů</t>
    </r>
    <r>
      <rPr>
        <sz val="11"/>
        <color theme="1"/>
        <rFont val="Calibri"/>
        <family val="2"/>
        <charset val="238"/>
        <scheme val="minor"/>
      </rPr>
      <t xml:space="preserve"> - Sběrný dvůr, auto svoz odpadu</t>
    </r>
  </si>
  <si>
    <t>záloha na energie - vyúčtováná se - Media Strategy</t>
  </si>
  <si>
    <t>pronájem kanceláří v budově Technických služeb - Media Strategy, Kosíková</t>
  </si>
  <si>
    <r>
      <rPr>
        <b/>
        <sz val="11"/>
        <color rgb="FF0070C0"/>
        <rFont val="Calibri"/>
        <family val="2"/>
        <charset val="238"/>
        <scheme val="minor"/>
      </rPr>
      <t>Prevence vzniku odpadů</t>
    </r>
    <r>
      <rPr>
        <sz val="11"/>
        <color theme="1"/>
        <rFont val="Calibri"/>
        <family val="2"/>
        <charset val="238"/>
        <scheme val="minor"/>
      </rPr>
      <t xml:space="preserve"> - recyklace stavební suti</t>
    </r>
  </si>
  <si>
    <t>nový ceník TS - zahrnuto do příjmů TS</t>
  </si>
  <si>
    <t>Péče o vzhled obcí a veřejnou zeleň</t>
  </si>
  <si>
    <t>Přijaté neinvestiční dary</t>
  </si>
  <si>
    <t>Osobní asistence, pečovatelská služba a podpora samostatného bydlení</t>
  </si>
  <si>
    <t>praní, nákupy, zálohy na energie - vyúčtovává se (170.000Kč)</t>
  </si>
  <si>
    <t>NÁJEMNÍ SMLOUVY</t>
  </si>
  <si>
    <t>Činnosti veřejné správy</t>
  </si>
  <si>
    <t>Příjmy z prodeje zboží</t>
  </si>
  <si>
    <t>Ostatní příjmy z vlastní činnosti</t>
  </si>
  <si>
    <t>věcná břemena</t>
  </si>
  <si>
    <t>Příjmy z pronájmu pozemků</t>
  </si>
  <si>
    <t>nájmy splatné k 31.12.</t>
  </si>
  <si>
    <t>Přijaté neinvestiční příspěvky a náhrady</t>
  </si>
  <si>
    <t>Příjmy z prodeje pozemků</t>
  </si>
  <si>
    <t>Obecné příjmy a výdaje z finančních operací</t>
  </si>
  <si>
    <t>Příjmy z úroků</t>
  </si>
  <si>
    <t>v roce 2024 úroky ze spořícího a vkladového účtu</t>
  </si>
  <si>
    <t xml:space="preserve">Ostatní nedaňové příjmy </t>
  </si>
  <si>
    <t>zaokrouhlování</t>
  </si>
  <si>
    <t>psi</t>
  </si>
  <si>
    <t>lesní hospodářství</t>
  </si>
  <si>
    <t>průtoková dotace  ZŠ</t>
  </si>
  <si>
    <t>vyúčtování energií VO a SD</t>
  </si>
  <si>
    <t>převod prostředků a spořící a vkladový účet</t>
  </si>
  <si>
    <r>
      <rPr>
        <b/>
        <sz val="11"/>
        <color rgb="FF0070C0"/>
        <rFont val="Calibri"/>
        <family val="2"/>
        <charset val="238"/>
        <scheme val="minor"/>
      </rPr>
      <t xml:space="preserve">Ozdrav.hosp.zvířat,pol.a spec.plod.a svl.vet.péče - </t>
    </r>
    <r>
      <rPr>
        <b/>
        <sz val="11"/>
        <rFont val="Calibri"/>
        <family val="2"/>
        <charset val="238"/>
        <scheme val="minor"/>
      </rPr>
      <t>odchyt psů</t>
    </r>
  </si>
  <si>
    <t>nákup ostatních služeb</t>
  </si>
  <si>
    <r>
      <t xml:space="preserve">Vnitřní obchod - </t>
    </r>
    <r>
      <rPr>
        <sz val="11"/>
        <rFont val="Calibri"/>
        <family val="2"/>
        <charset val="238"/>
        <scheme val="minor"/>
      </rPr>
      <t>lékárna, masáže, kadeřnictví</t>
    </r>
  </si>
  <si>
    <t>Studená voda</t>
  </si>
  <si>
    <t>Plyn</t>
  </si>
  <si>
    <t>Elektrická energie</t>
  </si>
  <si>
    <t>Opravy a udržování</t>
  </si>
  <si>
    <t>případné opravy</t>
  </si>
  <si>
    <t>Nákup služeb j.n.</t>
  </si>
  <si>
    <t>Silnice</t>
  </si>
  <si>
    <t>Nákup ostatních služeb</t>
  </si>
  <si>
    <t>Nákup materiálu</t>
  </si>
  <si>
    <t>posypová sůl, apod.</t>
  </si>
  <si>
    <t>oprava komunikací, komunikace Enapo, komunikace ENAPO-penzion, komunikace Sokolská - železn. přejezd/Plasty-ko, AMM</t>
  </si>
  <si>
    <t>Budovy, haly a stavby</t>
  </si>
  <si>
    <t>komunikace Osvobození - dokončení akce</t>
  </si>
  <si>
    <r>
      <rPr>
        <b/>
        <sz val="11"/>
        <color rgb="FF0070C0"/>
        <rFont val="Calibri"/>
        <family val="2"/>
        <charset val="238"/>
        <scheme val="minor"/>
      </rPr>
      <t>Ostatní záležitosti pozemních komunikaci</t>
    </r>
    <r>
      <rPr>
        <sz val="11"/>
        <color theme="1"/>
        <rFont val="Calibri"/>
        <family val="2"/>
        <charset val="238"/>
        <scheme val="minor"/>
      </rPr>
      <t xml:space="preserve"> - chodníky a polní cesty</t>
    </r>
  </si>
  <si>
    <t>Nákup služeb</t>
  </si>
  <si>
    <t>chodník Kašnice, prostranství před kostelem</t>
  </si>
  <si>
    <t>bude řešeno případně rozpočtovým opatřením</t>
  </si>
  <si>
    <r>
      <rPr>
        <b/>
        <sz val="11"/>
        <color rgb="FF0070C0"/>
        <rFont val="Calibri"/>
        <family val="2"/>
        <charset val="238"/>
        <scheme val="minor"/>
      </rPr>
      <t>Dopravní obslužnost</t>
    </r>
    <r>
      <rPr>
        <sz val="11"/>
        <color theme="1"/>
        <rFont val="Calibri"/>
        <family val="2"/>
        <charset val="238"/>
        <scheme val="minor"/>
      </rPr>
      <t xml:space="preserve"> - příspěvek na financování systému IDS JMK</t>
    </r>
  </si>
  <si>
    <t>Výdaje na dopravní územní obslužnost</t>
  </si>
  <si>
    <t>Odvádění a čištění odpadních vod</t>
  </si>
  <si>
    <t>v roce 2025 platba VaK - rekonstrukce ul. Osvobození; v r 2026 oprava kanalizace Kašnice</t>
  </si>
  <si>
    <t>Nákup materiálu j.n</t>
  </si>
  <si>
    <r>
      <rPr>
        <b/>
        <sz val="11"/>
        <color rgb="FF0070C0"/>
        <rFont val="Calibri"/>
        <family val="2"/>
        <charset val="238"/>
        <scheme val="minor"/>
      </rPr>
      <t>Revitalizace říčních systémů</t>
    </r>
    <r>
      <rPr>
        <sz val="11"/>
        <color theme="1"/>
        <rFont val="Calibri"/>
        <family val="2"/>
        <charset val="238"/>
        <scheme val="minor"/>
      </rPr>
      <t xml:space="preserve"> - Smraďula</t>
    </r>
  </si>
  <si>
    <t>Nájemné</t>
  </si>
  <si>
    <r>
      <rPr>
        <b/>
        <sz val="11"/>
        <color rgb="FF0070C0"/>
        <rFont val="Calibri"/>
        <family val="2"/>
        <charset val="238"/>
        <scheme val="minor"/>
      </rPr>
      <t>Záležitosti telekomunikací</t>
    </r>
    <r>
      <rPr>
        <sz val="11"/>
        <color theme="1"/>
        <rFont val="Calibri"/>
        <family val="2"/>
        <charset val="238"/>
        <scheme val="minor"/>
      </rPr>
      <t xml:space="preserve"> - kabelová televize</t>
    </r>
  </si>
  <si>
    <t>zrušeno</t>
  </si>
  <si>
    <t>Mateřské školy</t>
  </si>
  <si>
    <t>opravy a udržování</t>
  </si>
  <si>
    <t>Neinvestiční příspěvky PO</t>
  </si>
  <si>
    <t>Neinv.transf. zřízeným PO</t>
  </si>
  <si>
    <t>průtoková dotace</t>
  </si>
  <si>
    <t>rekonstrukce provozních budov MŠ</t>
  </si>
  <si>
    <t>Základní školy</t>
  </si>
  <si>
    <t>projekční práce - Aula ZŠ Kobylí</t>
  </si>
  <si>
    <t>Budovy, haly a stavby, stroje, přístroje…</t>
  </si>
  <si>
    <t>Neinvestiční transfery PO</t>
  </si>
  <si>
    <t>Platy zaměstnanců</t>
  </si>
  <si>
    <t>Povinné poj.na zdrav.pojištění</t>
  </si>
  <si>
    <t>Povinné poj.na veřejné zdrav.pojištění</t>
  </si>
  <si>
    <t>Knihy, učební pomůcky a tisk</t>
  </si>
  <si>
    <t xml:space="preserve">nákup knih a časopisů </t>
  </si>
  <si>
    <t>Poštovní služby</t>
  </si>
  <si>
    <t>Služby telekomunikací</t>
  </si>
  <si>
    <t>Zpracování dat a služby souv. - programy</t>
  </si>
  <si>
    <t xml:space="preserve">knihovní systém Clavius </t>
  </si>
  <si>
    <t>besedy se spisovateli pro školu a veřejnost</t>
  </si>
  <si>
    <t>cestovné</t>
  </si>
  <si>
    <t>Pohoštění</t>
  </si>
  <si>
    <t>Ostatní neiv.transfery nezisk. organizacím</t>
  </si>
  <si>
    <t>Platy zaměstnanců v prac.poměru</t>
  </si>
  <si>
    <t xml:space="preserve">není žádný zaměstnanec </t>
  </si>
  <si>
    <t>Ostatní osobní výdaje</t>
  </si>
  <si>
    <t>Povinné poj.na soc.zab.</t>
  </si>
  <si>
    <t>Knihy, účební pomůcky</t>
  </si>
  <si>
    <t>Drobný hmotný dlouhodobý majetek</t>
  </si>
  <si>
    <t>Nákup zboží za účelem dalšího prodeje</t>
  </si>
  <si>
    <t>zálohy na plyn</t>
  </si>
  <si>
    <t>zálohy na elektřinu</t>
  </si>
  <si>
    <t>přesunutí nádražní budovy</t>
  </si>
  <si>
    <t>Poskytnuté zálohy</t>
  </si>
  <si>
    <t>záloha do pokladny na začátku roku - vratná</t>
  </si>
  <si>
    <t>Stroje,přístroje, zařízení</t>
  </si>
  <si>
    <t>Ostatní neiv. Výdaje</t>
  </si>
  <si>
    <t>nákup zboží</t>
  </si>
  <si>
    <r>
      <rPr>
        <b/>
        <sz val="11"/>
        <color rgb="FF0070C0"/>
        <rFont val="Calibri"/>
        <family val="2"/>
        <charset val="238"/>
        <scheme val="minor"/>
      </rPr>
      <t xml:space="preserve">Pořízení, zachování a obnova hodnot nár.hist.povědomí </t>
    </r>
    <r>
      <rPr>
        <sz val="11"/>
        <color theme="1"/>
        <rFont val="Calibri"/>
        <family val="2"/>
        <charset val="238"/>
        <scheme val="minor"/>
      </rPr>
      <t>- kříže</t>
    </r>
  </si>
  <si>
    <r>
      <rPr>
        <b/>
        <sz val="11"/>
        <color rgb="FF0070C0"/>
        <rFont val="Calibri"/>
        <family val="2"/>
        <charset val="238"/>
        <scheme val="minor"/>
      </rPr>
      <t>Činnost registrovaných církví a nábož.spol.</t>
    </r>
    <r>
      <rPr>
        <sz val="11"/>
        <color theme="1"/>
        <rFont val="Calibri"/>
        <family val="2"/>
        <charset val="238"/>
        <scheme val="minor"/>
      </rPr>
      <t xml:space="preserve"> - záležitosti církví</t>
    </r>
  </si>
  <si>
    <t>Neinv.transfery církvím a nábož.společ.</t>
  </si>
  <si>
    <t>v roce 2026 bude případně řešeno rozpočtovým opatřením</t>
  </si>
  <si>
    <r>
      <t xml:space="preserve">Rozhlas a televize - </t>
    </r>
    <r>
      <rPr>
        <sz val="11"/>
        <rFont val="Calibri"/>
        <family val="2"/>
        <charset val="238"/>
        <scheme val="minor"/>
      </rPr>
      <t>veřejný rozhlas</t>
    </r>
  </si>
  <si>
    <t>Odměny za užití duševního vlastnictví</t>
  </si>
  <si>
    <t>od r. 2022 ODPA 3744 - protipovodňová opatření</t>
  </si>
  <si>
    <r>
      <rPr>
        <b/>
        <sz val="11"/>
        <color rgb="FF0070C0"/>
        <rFont val="Calibri"/>
        <family val="2"/>
        <charset val="238"/>
        <scheme val="minor"/>
      </rPr>
      <t xml:space="preserve">Ostatní záležitosti sdělovacích prostředků </t>
    </r>
    <r>
      <rPr>
        <sz val="11"/>
        <color theme="1"/>
        <rFont val="Calibri"/>
        <family val="2"/>
        <charset val="238"/>
        <scheme val="minor"/>
      </rPr>
      <t>- zpravodaj</t>
    </r>
  </si>
  <si>
    <t>cca 45.000,- * 4 (od pol. roku 2021 barevný formát - fotky)</t>
  </si>
  <si>
    <t>Drobný dlouhodobý hmotný majetek</t>
  </si>
  <si>
    <t>OSA</t>
  </si>
  <si>
    <t>prádlo, oděv a obuv</t>
  </si>
  <si>
    <t>pronájem mobilních toalet, pronájem meze na Zarážení hory</t>
  </si>
  <si>
    <t xml:space="preserve">ozvučení, vystoupení </t>
  </si>
  <si>
    <t>Stroje, přístroje a zařízení</t>
  </si>
  <si>
    <r>
      <rPr>
        <b/>
        <sz val="11"/>
        <color rgb="FF0070C0"/>
        <rFont val="Calibri"/>
        <family val="2"/>
        <charset val="238"/>
        <scheme val="minor"/>
      </rPr>
      <t>Sportovní zařízení v majetku obce</t>
    </r>
    <r>
      <rPr>
        <sz val="11"/>
        <color theme="1"/>
        <rFont val="Calibri"/>
        <family val="2"/>
        <charset val="238"/>
        <scheme val="minor"/>
      </rPr>
      <t xml:space="preserve"> - koupaliště</t>
    </r>
  </si>
  <si>
    <t>spotřebovaná energie - nájemní smlouva? fakturovat? Komu?</t>
  </si>
  <si>
    <r>
      <rPr>
        <b/>
        <sz val="11"/>
        <color rgb="FF0070C0"/>
        <rFont val="Calibri"/>
        <family val="2"/>
        <charset val="238"/>
        <scheme val="minor"/>
      </rPr>
      <t>Ostatní tělovýchovná činnost</t>
    </r>
    <r>
      <rPr>
        <sz val="11"/>
        <color theme="1"/>
        <rFont val="Calibri"/>
        <family val="2"/>
        <charset val="238"/>
        <scheme val="minor"/>
      </rPr>
      <t xml:space="preserve"> - příspěvky organizacím (Sokol, Orel, ZŠ...)</t>
    </r>
  </si>
  <si>
    <t>Neinvestiční transfery spolkům</t>
  </si>
  <si>
    <t>žádost TJ Sokol o půjčku na předfinancování akce Instalace nového osvětlení na fotbalovém hřišti.</t>
  </si>
  <si>
    <t>Ostatní neinv.transfery nezisk.org.</t>
  </si>
  <si>
    <t>investiční transfery spolkům</t>
  </si>
  <si>
    <r>
      <rPr>
        <b/>
        <sz val="11"/>
        <color rgb="FF0070C0"/>
        <rFont val="Calibri"/>
        <family val="2"/>
        <charset val="238"/>
        <scheme val="minor"/>
      </rPr>
      <t>Využití volného času dětí a mládeže</t>
    </r>
    <r>
      <rPr>
        <sz val="11"/>
        <color theme="1"/>
        <rFont val="Calibri"/>
        <family val="2"/>
        <charset val="238"/>
        <scheme val="minor"/>
      </rPr>
      <t xml:space="preserve"> - DĚTSKÁ HŘIŠTĚ</t>
    </r>
  </si>
  <si>
    <t>stezka nad vinohrady</t>
  </si>
  <si>
    <t>Pumptrack - dokumentace pro stavební povolení</t>
  </si>
  <si>
    <t>oprava ordinace Smejkalová, zubař</t>
  </si>
  <si>
    <t>bytový dům</t>
  </si>
  <si>
    <t>oprava bytu MŠ a byt 208</t>
  </si>
  <si>
    <t>Ostatní neinvestiční výdaje</t>
  </si>
  <si>
    <t>doplatek energií</t>
  </si>
  <si>
    <t>Veřejné osvětlení</t>
  </si>
  <si>
    <t>Reprel smlouva 12*9.559,-</t>
  </si>
  <si>
    <t>Výstavba a údržba místních inženýrských sítí</t>
  </si>
  <si>
    <t>Ostatní neinvetsiční výdaje jinde nezařazené</t>
  </si>
  <si>
    <t>RD - dokumentace pro st.povolení</t>
  </si>
  <si>
    <t>Územní plánování</t>
  </si>
  <si>
    <r>
      <t xml:space="preserve">Územní rozvoj - </t>
    </r>
    <r>
      <rPr>
        <sz val="11"/>
        <rFont val="Calibri"/>
        <family val="2"/>
        <charset val="238"/>
        <scheme val="minor"/>
      </rPr>
      <t>Svaz měst a obcí, Modré hory, Čistý jihovýchod</t>
    </r>
  </si>
  <si>
    <t>Ostatní nákupy</t>
  </si>
  <si>
    <t>MAS Hustopečsko z.s. - členský příspěvek</t>
  </si>
  <si>
    <t>pasporty</t>
  </si>
  <si>
    <t>Neinvestiční transfery obcím</t>
  </si>
  <si>
    <t>Město Hustopeče - OSPOD (15.000Kč) a spoluf.sítě soc.služeb (107.000Kč)</t>
  </si>
  <si>
    <t>Ostatní neinv.transfery veř.rozp.územní úr.</t>
  </si>
  <si>
    <t>dobrovolné svazky obcí - Modré hory, Mikroregion Hustopečsko, Čistý Jihovýchod</t>
  </si>
  <si>
    <t>Svaz měst a obcí</t>
  </si>
  <si>
    <t xml:space="preserve">Povinné poj.na soc.zab. </t>
  </si>
  <si>
    <t>Povinné poj.na zdravotní pojištění</t>
  </si>
  <si>
    <t>Ochranné pomůcky</t>
  </si>
  <si>
    <t>Prádlo, oděv a obuv</t>
  </si>
  <si>
    <t>Pohonné hmoty a maziva</t>
  </si>
  <si>
    <t>Služby peněžných ústavů</t>
  </si>
  <si>
    <t>Služby školení a vzdělávání</t>
  </si>
  <si>
    <t>Nájemné za nájem s právem koupě</t>
  </si>
  <si>
    <t>Náhrady mezd v době nemoci</t>
  </si>
  <si>
    <t>Dopravní prostředky</t>
  </si>
  <si>
    <r>
      <t xml:space="preserve">Sběr a svoz komunálního odpadu - </t>
    </r>
    <r>
      <rPr>
        <sz val="11"/>
        <rFont val="Calibri"/>
        <family val="2"/>
        <charset val="238"/>
        <scheme val="minor"/>
      </rPr>
      <t>STKO</t>
    </r>
  </si>
  <si>
    <t>nájem kontejnerů</t>
  </si>
  <si>
    <t>uložení odpadu</t>
  </si>
  <si>
    <t>brigádníci</t>
  </si>
  <si>
    <t>pytle na odpad</t>
  </si>
  <si>
    <t>Náhrada mezd v době nemoci</t>
  </si>
  <si>
    <t>Služby elektrických komunikací</t>
  </si>
  <si>
    <t>oprava střechy TS/SD</t>
  </si>
  <si>
    <t>Protierozní, protilavinová a protipožární ochrana - rozhlasy</t>
  </si>
  <si>
    <t>odměna za užití duševního vlastnictví</t>
  </si>
  <si>
    <t>OSA - rozhlasy</t>
  </si>
  <si>
    <t>služby elektronických komunikací</t>
  </si>
  <si>
    <t>kmitočty</t>
  </si>
  <si>
    <t>Ostatní nákupy dlouhodob. majetku</t>
  </si>
  <si>
    <t>r. 2021 povodňový plán</t>
  </si>
  <si>
    <t>v příjmech 170.000 Kč zálohy lidí</t>
  </si>
  <si>
    <t>Pohonné hmoty</t>
  </si>
  <si>
    <t xml:space="preserve">Služby školení </t>
  </si>
  <si>
    <t>r. 2021 - oprava 2 bytů; další 2 byty opravovat v roce 2022 + vchod penzion</t>
  </si>
  <si>
    <t>Cestovné</t>
  </si>
  <si>
    <t>Ostatní neivnestiční výdaje</t>
  </si>
  <si>
    <t>vyúčtování vody a plynu</t>
  </si>
  <si>
    <t>Živelní pohromy a krize</t>
  </si>
  <si>
    <t>Rezerva na krizová opatření</t>
  </si>
  <si>
    <t>cca 0,2 - 0,5% z daňových příjmů nebo celkového rozpočtu</t>
  </si>
  <si>
    <r>
      <t>Požární ochrana</t>
    </r>
    <r>
      <rPr>
        <b/>
        <sz val="11"/>
        <rFont val="Calibri"/>
        <family val="2"/>
        <charset val="238"/>
        <scheme val="minor"/>
      </rPr>
      <t xml:space="preserve"> - </t>
    </r>
    <r>
      <rPr>
        <sz val="11"/>
        <rFont val="Calibri"/>
        <family val="2"/>
        <charset val="238"/>
        <scheme val="minor"/>
      </rPr>
      <t>dobrovolná část</t>
    </r>
  </si>
  <si>
    <t>Ostatní platy</t>
  </si>
  <si>
    <t>refundace mezd</t>
  </si>
  <si>
    <t>ochranné pomůcky</t>
  </si>
  <si>
    <t>Služby peněžních ústavů</t>
  </si>
  <si>
    <t>Hasičská pojišťovna  - pojištění hasičů a techniky na 20.000,- a havarijní pojistka Kč 30.000, havarijní pojiště CAS 50.000,-</t>
  </si>
  <si>
    <t>Věcné dary</t>
  </si>
  <si>
    <t>Ostatní neiv.transfery nezisk.organ.</t>
  </si>
  <si>
    <t>Platby daní a poplatků</t>
  </si>
  <si>
    <t>Investiční transfery spolkům</t>
  </si>
  <si>
    <t>Ostatní záležitosti požární ochrany - hasička</t>
  </si>
  <si>
    <t>Nákup materiál</t>
  </si>
  <si>
    <t>výměna vrat - cenová nabídka cca 170.000 Kč</t>
  </si>
  <si>
    <t>Ostatní neivestiční výdaje</t>
  </si>
  <si>
    <t>Zastupitelstva obcí</t>
  </si>
  <si>
    <t>Odměny členům zastupitelstva</t>
  </si>
  <si>
    <t xml:space="preserve">Volby </t>
  </si>
  <si>
    <t>611x</t>
  </si>
  <si>
    <t>volby - kraj , senát, evropský parlament</t>
  </si>
  <si>
    <t>Povinné pojistné na úrazové pojištění</t>
  </si>
  <si>
    <t>Odměny za užití počítačových pragramů</t>
  </si>
  <si>
    <t>Služby telekomunikací a radiokomunikací</t>
  </si>
  <si>
    <t>nájem tiskárny</t>
  </si>
  <si>
    <t>Zpracování dat a služby souv.</t>
  </si>
  <si>
    <t>200.000 dokumentace pro stavební povolení</t>
  </si>
  <si>
    <t>Programové vybavení</t>
  </si>
  <si>
    <t>nákup nového softwaru</t>
  </si>
  <si>
    <t>Poskytnuté zálohy vlastní pokladně</t>
  </si>
  <si>
    <t>na konci roku se položka nuluje - odvod pokladny na účet</t>
  </si>
  <si>
    <t>dary do tombol plesy</t>
  </si>
  <si>
    <t>Konzultační, poradenské a právní služby</t>
  </si>
  <si>
    <t>Ostatní neiv.transfery nezisk. Org.</t>
  </si>
  <si>
    <t>příspěvky občanským sdružením-bude rozp.opatřením řazeno na správny ODPA</t>
  </si>
  <si>
    <t>veřejnoprávní smlouvy (OSPOD Hustopeče, odbor dopravy)</t>
  </si>
  <si>
    <t>Výpočetní technika</t>
  </si>
  <si>
    <t>Nákup kolků</t>
  </si>
  <si>
    <t>Platby daní a poplatků státnímu rozpočtu</t>
  </si>
  <si>
    <t>Platby daní a poplatků krajům, obcím</t>
  </si>
  <si>
    <t>správní poplatky</t>
  </si>
  <si>
    <t>Dary obyvatelstvu</t>
  </si>
  <si>
    <t>vítání</t>
  </si>
  <si>
    <t>Nespecifikované rezervy</t>
  </si>
  <si>
    <t>Pozemky</t>
  </si>
  <si>
    <t>Úroky vlastní</t>
  </si>
  <si>
    <t>Úhrady sankcí jiným rozpočtům</t>
  </si>
  <si>
    <t>FU - úroky dodatečné daň.přiznání</t>
  </si>
  <si>
    <r>
      <t>Ostatní finanční operace</t>
    </r>
    <r>
      <rPr>
        <sz val="11"/>
        <rFont val="Calibri"/>
        <family val="2"/>
        <charset val="238"/>
        <scheme val="minor"/>
      </rPr>
      <t xml:space="preserve"> - daň z příjmu právnických osob</t>
    </r>
  </si>
  <si>
    <t>daň z příjmu právnických osob</t>
  </si>
  <si>
    <t>Finanční vypořádání minulých let</t>
  </si>
  <si>
    <t>výdaje z fin.vypořádání minulých let</t>
  </si>
  <si>
    <t>Splátky úvěrů</t>
  </si>
  <si>
    <t>Úvěr - nový od 12/2023</t>
  </si>
  <si>
    <t>333333*12</t>
  </si>
  <si>
    <t>Úvěr Sokolovny, hřiště u ZŠ</t>
  </si>
  <si>
    <t>12*83334Kč</t>
  </si>
  <si>
    <t>úvěry</t>
  </si>
  <si>
    <t>spolky</t>
  </si>
  <si>
    <t>převody vlastní</t>
  </si>
  <si>
    <t>PŘÍJMY A VÝDAJE ROZPOČTU 2026</t>
  </si>
  <si>
    <t>Příjmy 2026</t>
  </si>
  <si>
    <t>Výdaje 2026</t>
  </si>
  <si>
    <t>Kapitola</t>
  </si>
  <si>
    <t>Text</t>
  </si>
  <si>
    <t>NÁVRH</t>
  </si>
  <si>
    <t>daně, poplatky</t>
  </si>
  <si>
    <t>odchyt psů</t>
  </si>
  <si>
    <t>těž.průmysl - Mor.naft.doly</t>
  </si>
  <si>
    <t>vnitřní obchod</t>
  </si>
  <si>
    <t>silnice</t>
  </si>
  <si>
    <t>chodníky a polní cesty</t>
  </si>
  <si>
    <t>veřejná silniční doprava</t>
  </si>
  <si>
    <t>pitná voda</t>
  </si>
  <si>
    <t>odvádění a čištění odpad. vod</t>
  </si>
  <si>
    <t>revital. říčních syst.(Smraďula)</t>
  </si>
  <si>
    <t>telekomunikace</t>
  </si>
  <si>
    <t>MŠ</t>
  </si>
  <si>
    <t>ZŠ</t>
  </si>
  <si>
    <t>knihovna</t>
  </si>
  <si>
    <t>muzeum</t>
  </si>
  <si>
    <t>ostatní záležitosti kultury - propagace</t>
  </si>
  <si>
    <t>obnova hodnot hist.pověd.-kříže</t>
  </si>
  <si>
    <t>záležitosti církví</t>
  </si>
  <si>
    <t>rozhlas, televize</t>
  </si>
  <si>
    <t>zpravodaj</t>
  </si>
  <si>
    <t>sokolovna</t>
  </si>
  <si>
    <t>kultura, zájm.činnost</t>
  </si>
  <si>
    <t>koupaliště</t>
  </si>
  <si>
    <t>tělovýchova</t>
  </si>
  <si>
    <t>využití volného času dět.hřiště</t>
  </si>
  <si>
    <t>ambulantní péče</t>
  </si>
  <si>
    <t>bytové hospodářství</t>
  </si>
  <si>
    <t>veřejné osvětlení</t>
  </si>
  <si>
    <t>pohřebnictví</t>
  </si>
  <si>
    <t>výstavba a údržba místních inžen. Sítí</t>
  </si>
  <si>
    <t>územní plánování</t>
  </si>
  <si>
    <t>územ.rozvoj (mikroregion, DSO)</t>
  </si>
  <si>
    <t>technické služby</t>
  </si>
  <si>
    <t>sběr a svoz kom. odpadu</t>
  </si>
  <si>
    <t>třídění odpadu (EKO-KOM)</t>
  </si>
  <si>
    <t>sběrný dvůr</t>
  </si>
  <si>
    <t>prevence odpadů - ulož.stav.suti</t>
  </si>
  <si>
    <t>vzhled obcí a veř.zeleň</t>
  </si>
  <si>
    <t>osobní asistence, pečovateská služba</t>
  </si>
  <si>
    <t>požární ochrana (Hasiči)</t>
  </si>
  <si>
    <t>ost.zál.požár. ochrany (Hasička)</t>
  </si>
  <si>
    <t>zastupitelstvo</t>
  </si>
  <si>
    <t>volby do evropského parlamentu</t>
  </si>
  <si>
    <t xml:space="preserve">správa </t>
  </si>
  <si>
    <t>obecné příjmy z fin.operací</t>
  </si>
  <si>
    <t xml:space="preserve">ostatní finanční operace </t>
  </si>
  <si>
    <t>fin.vypořádání minulých let - volby</t>
  </si>
  <si>
    <t>ostatní činnosti jeden neuvedené</t>
  </si>
  <si>
    <t>rezerva na krizová opatření</t>
  </si>
  <si>
    <t>ochrana obyvat.- povinná rezerva</t>
  </si>
  <si>
    <t>součet</t>
  </si>
  <si>
    <t xml:space="preserve">FINANCOVÁNÍ </t>
  </si>
  <si>
    <t>změna stavu krátkodobých prostředků na BU</t>
  </si>
  <si>
    <t>dlouhodobé přijaté půjčené prostředky</t>
  </si>
  <si>
    <t>splátky úvěrů, půjčky</t>
  </si>
  <si>
    <t>celkem</t>
  </si>
  <si>
    <t>SCHVÁLENO ZASTUPITELSTVEM OBCE KOBYLÍ DNE ….. 12. 2025; UZ/…./…./2025</t>
  </si>
  <si>
    <t>Vyvěšeno na úřední desce:</t>
  </si>
  <si>
    <t>Vyvěšeno na elektronické úřední desce:</t>
  </si>
  <si>
    <t xml:space="preserve">Návrh: </t>
  </si>
  <si>
    <t>vyvěšen …..................; sňat ………………</t>
  </si>
  <si>
    <t>ROZPOČET OBCE KOBYLÍ NA ROK 2026</t>
  </si>
  <si>
    <t>Odvětvové třídění</t>
  </si>
  <si>
    <t>Druhové třídění</t>
  </si>
  <si>
    <t>Org. třídění</t>
  </si>
  <si>
    <t>1xxx</t>
  </si>
  <si>
    <t>daňové příjmy celkem</t>
  </si>
  <si>
    <t>2xxx</t>
  </si>
  <si>
    <t>nedaňové příjmy celkem</t>
  </si>
  <si>
    <t>4xxx</t>
  </si>
  <si>
    <t>přijaté transfery celkem</t>
  </si>
  <si>
    <t>neinvestiční přijaté transfery ze SR v rámci SDV</t>
  </si>
  <si>
    <t>zemědělství, lesní hospodářství a rybářství</t>
  </si>
  <si>
    <t>221x</t>
  </si>
  <si>
    <t>pozemní komunikace</t>
  </si>
  <si>
    <t>23xx</t>
  </si>
  <si>
    <t>vodní hospodářství</t>
  </si>
  <si>
    <t>z toho:</t>
  </si>
  <si>
    <t>neinvestiční příspěvky PO</t>
  </si>
  <si>
    <t>33xx</t>
  </si>
  <si>
    <t>kultura, církve a sdělovací prostředky</t>
  </si>
  <si>
    <t>34xx</t>
  </si>
  <si>
    <t>tělovýchova a zájmová činnost</t>
  </si>
  <si>
    <t>36xx</t>
  </si>
  <si>
    <t>bydlení, komunální služby a územní rozvoj</t>
  </si>
  <si>
    <t>372x</t>
  </si>
  <si>
    <t>nakládání s odpady</t>
  </si>
  <si>
    <t>374x</t>
  </si>
  <si>
    <t>ochrana přírody a krajiny</t>
  </si>
  <si>
    <t>transfery neziskovým organizacím</t>
  </si>
  <si>
    <t>63xx</t>
  </si>
  <si>
    <t>finanční operace</t>
  </si>
  <si>
    <t>Tř. 5</t>
  </si>
  <si>
    <t>běžné výdaje (rámcový ukazatel)</t>
  </si>
  <si>
    <t>Tř. 6</t>
  </si>
  <si>
    <t>kapitálové výdaje (rámcový ukazatel)</t>
  </si>
  <si>
    <t>Pozn. Rámcový ukazatel se nepovažuje za závazný ukazatel.</t>
  </si>
  <si>
    <t>Rozpis schváleného rozpočtu do plného třídění rozpočtové skladby dle vyhlášky č. 323/2002 Sb. je v kompetenci účetní.</t>
  </si>
  <si>
    <t>SCHVÁLENO ZASTUPITELSTVEM OBCE KOBYLÍ DNE …..........2025; UZ/…./..../2025</t>
  </si>
  <si>
    <t xml:space="preserve">Vyvěšeno na úřední desce: </t>
  </si>
  <si>
    <t>vyvěšen                                      ; sňat …..............</t>
  </si>
  <si>
    <t>s informacemi o rozpočtu předcházejícího roku</t>
  </si>
  <si>
    <t>SCHVÁLENÝ ROZPOČET    2025</t>
  </si>
  <si>
    <t>SKUTEČNÉ PLNĚNÍ          2025</t>
  </si>
  <si>
    <t>NÁVRH             2026</t>
  </si>
  <si>
    <t>SCHVÁLENÝ ROZPOČET     2025</t>
  </si>
  <si>
    <t>SKUTEČNÉ PLNĚNÍ            2025</t>
  </si>
  <si>
    <t>NÁVRH                     2026</t>
  </si>
  <si>
    <t>3xxx</t>
  </si>
  <si>
    <t>kapitálové příjmy</t>
  </si>
  <si>
    <t>pomoc zdrav.postiženým</t>
  </si>
  <si>
    <t>ostatní služby v oblasti soc.služeb</t>
  </si>
  <si>
    <t>změna stavu na bank.účtech</t>
  </si>
  <si>
    <t>aktivní krátkodobé operace likvidity - výdaje</t>
  </si>
  <si>
    <t>operace z pen.účtů org. (jistina)</t>
  </si>
  <si>
    <t xml:space="preserve">SCHVÁLENO ZASTUPITELSTVEM OBCE KOBYLÍ DNE                          </t>
  </si>
  <si>
    <t xml:space="preserve">Vyvěšeno na elektronické úřední desce: </t>
  </si>
  <si>
    <t>Sňato z elektronické úřední desky:</t>
  </si>
  <si>
    <t xml:space="preserve">vyvěšen  2.12.2025; sňat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</si>
</sst>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name val="Arial"/>
      <family val="2"/>
      <charset val="238"/>
    </font>
    <font>
      <b/>
      <i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7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0" tint="-0.14999847407452621"/>
      <name val="Arial"/>
      <family val="2"/>
      <charset val="238"/>
    </font>
    <font>
      <b/>
      <sz val="9"/>
      <color theme="0" tint="-0.1499984740745262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2" fillId="0" borderId="0" xfId="0" applyFont="1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0" fillId="3" borderId="1" xfId="0" applyNumberFormat="1" applyFill="1" applyBorder="1"/>
    <xf numFmtId="0" fontId="4" fillId="3" borderId="1" xfId="0" applyFont="1" applyFill="1" applyBorder="1"/>
    <xf numFmtId="4" fontId="4" fillId="0" borderId="0" xfId="0" applyNumberFormat="1" applyFont="1"/>
    <xf numFmtId="0" fontId="4" fillId="3" borderId="1" xfId="0" applyFont="1" applyFill="1" applyBorder="1" applyAlignment="1">
      <alignment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0" fontId="3" fillId="0" borderId="0" xfId="0" applyFont="1"/>
    <xf numFmtId="4" fontId="7" fillId="0" borderId="0" xfId="0" applyNumberFormat="1" applyFont="1"/>
    <xf numFmtId="0" fontId="3" fillId="0" borderId="1" xfId="0" applyFont="1" applyBorder="1"/>
    <xf numFmtId="4" fontId="3" fillId="0" borderId="1" xfId="0" applyNumberFormat="1" applyFont="1" applyBorder="1"/>
    <xf numFmtId="4" fontId="3" fillId="3" borderId="1" xfId="0" applyNumberFormat="1" applyFont="1" applyFill="1" applyBorder="1"/>
    <xf numFmtId="0" fontId="8" fillId="3" borderId="1" xfId="0" applyFont="1" applyFill="1" applyBorder="1"/>
    <xf numFmtId="0" fontId="0" fillId="0" borderId="0" xfId="0" applyAlignment="1">
      <alignment horizontal="center"/>
    </xf>
    <xf numFmtId="0" fontId="9" fillId="0" borderId="0" xfId="0" applyFont="1"/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1" fillId="0" borderId="2" xfId="0" applyFont="1" applyBorder="1"/>
    <xf numFmtId="4" fontId="12" fillId="4" borderId="4" xfId="0" applyNumberFormat="1" applyFont="1" applyFill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0" fillId="0" borderId="9" xfId="0" applyFont="1" applyBorder="1"/>
    <xf numFmtId="0" fontId="12" fillId="0" borderId="1" xfId="0" applyFont="1" applyBorder="1" applyAlignment="1">
      <alignment horizontal="center"/>
    </xf>
    <xf numFmtId="0" fontId="2" fillId="0" borderId="1" xfId="0" applyFont="1" applyBorder="1"/>
    <xf numFmtId="4" fontId="4" fillId="3" borderId="1" xfId="0" applyNumberFormat="1" applyFont="1" applyFill="1" applyBorder="1"/>
    <xf numFmtId="0" fontId="16" fillId="0" borderId="1" xfId="0" applyFont="1" applyBorder="1"/>
    <xf numFmtId="0" fontId="0" fillId="0" borderId="1" xfId="0" applyBorder="1" applyAlignment="1">
      <alignment wrapText="1"/>
    </xf>
    <xf numFmtId="4" fontId="17" fillId="0" borderId="0" xfId="0" applyNumberFormat="1" applyFont="1"/>
    <xf numFmtId="4" fontId="0" fillId="0" borderId="1" xfId="0" applyNumberFormat="1" applyBorder="1" applyAlignment="1">
      <alignment wrapText="1"/>
    </xf>
    <xf numFmtId="4" fontId="6" fillId="0" borderId="0" xfId="0" applyNumberFormat="1" applyFont="1" applyAlignment="1">
      <alignment wrapText="1"/>
    </xf>
    <xf numFmtId="0" fontId="0" fillId="0" borderId="0" xfId="0" applyAlignment="1">
      <alignment wrapText="1"/>
    </xf>
    <xf numFmtId="4" fontId="3" fillId="0" borderId="0" xfId="0" applyNumberFormat="1" applyFont="1"/>
    <xf numFmtId="4" fontId="15" fillId="0" borderId="0" xfId="0" applyNumberFormat="1" applyFont="1"/>
    <xf numFmtId="4" fontId="0" fillId="6" borderId="0" xfId="0" applyNumberFormat="1" applyFill="1"/>
    <xf numFmtId="0" fontId="18" fillId="3" borderId="1" xfId="0" applyFont="1" applyFill="1" applyBorder="1"/>
    <xf numFmtId="4" fontId="4" fillId="6" borderId="0" xfId="0" applyNumberFormat="1" applyFont="1" applyFill="1"/>
    <xf numFmtId="4" fontId="7" fillId="6" borderId="0" xfId="0" applyNumberFormat="1" applyFont="1" applyFill="1"/>
    <xf numFmtId="0" fontId="19" fillId="0" borderId="8" xfId="0" applyFont="1" applyBorder="1"/>
    <xf numFmtId="0" fontId="19" fillId="6" borderId="1" xfId="0" applyFont="1" applyFill="1" applyBorder="1" applyAlignment="1">
      <alignment horizontal="center"/>
    </xf>
    <xf numFmtId="0" fontId="19" fillId="0" borderId="0" xfId="0" applyFont="1"/>
    <xf numFmtId="0" fontId="21" fillId="0" borderId="5" xfId="0" applyFont="1" applyBorder="1" applyAlignment="1">
      <alignment horizontal="center"/>
    </xf>
    <xf numFmtId="0" fontId="13" fillId="0" borderId="9" xfId="0" applyFont="1" applyBorder="1"/>
    <xf numFmtId="4" fontId="21" fillId="0" borderId="5" xfId="0" applyNumberFormat="1" applyFont="1" applyBorder="1"/>
    <xf numFmtId="0" fontId="21" fillId="0" borderId="0" xfId="0" applyFont="1"/>
    <xf numFmtId="0" fontId="13" fillId="0" borderId="0" xfId="0" applyFont="1"/>
    <xf numFmtId="0" fontId="21" fillId="0" borderId="6" xfId="0" applyFont="1" applyBorder="1" applyAlignment="1">
      <alignment horizontal="center"/>
    </xf>
    <xf numFmtId="4" fontId="21" fillId="0" borderId="6" xfId="0" applyNumberFormat="1" applyFont="1" applyBorder="1"/>
    <xf numFmtId="0" fontId="21" fillId="7" borderId="6" xfId="0" applyFont="1" applyFill="1" applyBorder="1" applyAlignment="1">
      <alignment horizontal="center"/>
    </xf>
    <xf numFmtId="0" fontId="22" fillId="7" borderId="0" xfId="0" applyFont="1" applyFill="1"/>
    <xf numFmtId="4" fontId="22" fillId="7" borderId="6" xfId="0" applyNumberFormat="1" applyFont="1" applyFill="1" applyBorder="1"/>
    <xf numFmtId="4" fontId="21" fillId="0" borderId="0" xfId="0" applyNumberFormat="1" applyFont="1"/>
    <xf numFmtId="4" fontId="13" fillId="0" borderId="6" xfId="0" applyNumberFormat="1" applyFont="1" applyBorder="1"/>
    <xf numFmtId="4" fontId="22" fillId="0" borderId="6" xfId="0" applyNumberFormat="1" applyFont="1" applyBorder="1"/>
    <xf numFmtId="0" fontId="21" fillId="0" borderId="7" xfId="0" applyFont="1" applyBorder="1" applyAlignment="1">
      <alignment horizontal="center"/>
    </xf>
    <xf numFmtId="0" fontId="22" fillId="0" borderId="10" xfId="0" applyFont="1" applyBorder="1"/>
    <xf numFmtId="4" fontId="22" fillId="2" borderId="1" xfId="0" applyNumberFormat="1" applyFont="1" applyFill="1" applyBorder="1"/>
    <xf numFmtId="4" fontId="22" fillId="4" borderId="1" xfId="0" applyNumberFormat="1" applyFont="1" applyFill="1" applyBorder="1"/>
    <xf numFmtId="0" fontId="15" fillId="0" borderId="0" xfId="0" applyFont="1"/>
    <xf numFmtId="0" fontId="21" fillId="0" borderId="0" xfId="0" applyFont="1" applyAlignment="1">
      <alignment horizontal="center"/>
    </xf>
    <xf numFmtId="0" fontId="22" fillId="0" borderId="0" xfId="0" applyFont="1"/>
    <xf numFmtId="4" fontId="22" fillId="0" borderId="0" xfId="0" applyNumberFormat="1" applyFont="1"/>
    <xf numFmtId="14" fontId="0" fillId="0" borderId="0" xfId="0" applyNumberFormat="1"/>
    <xf numFmtId="4" fontId="25" fillId="0" borderId="0" xfId="0" applyNumberFormat="1" applyFont="1"/>
    <xf numFmtId="4" fontId="27" fillId="0" borderId="0" xfId="0" applyNumberFormat="1" applyFont="1"/>
    <xf numFmtId="0" fontId="8" fillId="0" borderId="0" xfId="0" applyFont="1"/>
    <xf numFmtId="4" fontId="8" fillId="0" borderId="0" xfId="0" applyNumberFormat="1" applyFont="1"/>
    <xf numFmtId="0" fontId="27" fillId="0" borderId="0" xfId="0" applyFont="1"/>
    <xf numFmtId="0" fontId="28" fillId="0" borderId="0" xfId="0" applyFont="1"/>
    <xf numFmtId="4" fontId="0" fillId="2" borderId="0" xfId="0" applyNumberFormat="1" applyFill="1"/>
    <xf numFmtId="4" fontId="15" fillId="2" borderId="0" xfId="0" applyNumberFormat="1" applyFont="1" applyFill="1"/>
    <xf numFmtId="4" fontId="0" fillId="3" borderId="1" xfId="0" applyNumberFormat="1" applyFill="1" applyBorder="1" applyAlignment="1">
      <alignment wrapText="1"/>
    </xf>
    <xf numFmtId="0" fontId="4" fillId="2" borderId="1" xfId="0" applyFont="1" applyFill="1" applyBorder="1"/>
    <xf numFmtId="4" fontId="29" fillId="0" borderId="0" xfId="0" applyNumberFormat="1" applyFont="1"/>
    <xf numFmtId="0" fontId="7" fillId="0" borderId="0" xfId="0" applyFont="1"/>
    <xf numFmtId="0" fontId="12" fillId="0" borderId="1" xfId="0" applyFont="1" applyBorder="1" applyAlignment="1">
      <alignment horizontal="centerContinuous" vertical="center" wrapText="1"/>
    </xf>
    <xf numFmtId="0" fontId="12" fillId="0" borderId="1" xfId="0" applyFont="1" applyBorder="1" applyAlignment="1">
      <alignment horizontal="centerContinuous" vertical="center"/>
    </xf>
    <xf numFmtId="0" fontId="12" fillId="0" borderId="1" xfId="0" applyFont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centerContinuous" vertic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/>
    <xf numFmtId="4" fontId="22" fillId="5" borderId="1" xfId="0" applyNumberFormat="1" applyFont="1" applyFill="1" applyBorder="1"/>
    <xf numFmtId="4" fontId="22" fillId="0" borderId="1" xfId="0" applyNumberFormat="1" applyFont="1" applyBorder="1"/>
    <xf numFmtId="0" fontId="13" fillId="0" borderId="1" xfId="0" applyFont="1" applyBorder="1"/>
    <xf numFmtId="4" fontId="13" fillId="0" borderId="1" xfId="0" applyNumberFormat="1" applyFont="1" applyBorder="1"/>
    <xf numFmtId="0" fontId="19" fillId="0" borderId="1" xfId="0" applyFont="1" applyBorder="1"/>
    <xf numFmtId="0" fontId="21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4" fontId="31" fillId="0" borderId="0" xfId="0" applyNumberFormat="1" applyFont="1"/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Continuous" vertical="center"/>
    </xf>
    <xf numFmtId="4" fontId="21" fillId="0" borderId="1" xfId="0" applyNumberFormat="1" applyFont="1" applyBorder="1"/>
    <xf numFmtId="4" fontId="21" fillId="4" borderId="1" xfId="0" applyNumberFormat="1" applyFont="1" applyFill="1" applyBorder="1"/>
    <xf numFmtId="4" fontId="30" fillId="0" borderId="1" xfId="0" applyNumberFormat="1" applyFont="1" applyBorder="1"/>
    <xf numFmtId="0" fontId="13" fillId="0" borderId="1" xfId="0" applyFont="1" applyBorder="1" applyAlignment="1">
      <alignment horizontal="center"/>
    </xf>
    <xf numFmtId="4" fontId="13" fillId="4" borderId="1" xfId="0" applyNumberFormat="1" applyFont="1" applyFill="1" applyBorder="1"/>
    <xf numFmtId="0" fontId="21" fillId="7" borderId="1" xfId="0" applyFont="1" applyFill="1" applyBorder="1" applyAlignment="1">
      <alignment horizontal="center"/>
    </xf>
    <xf numFmtId="0" fontId="22" fillId="7" borderId="1" xfId="0" applyFont="1" applyFill="1" applyBorder="1"/>
    <xf numFmtId="4" fontId="22" fillId="7" borderId="1" xfId="0" applyNumberFormat="1" applyFont="1" applyFill="1" applyBorder="1"/>
    <xf numFmtId="0" fontId="9" fillId="0" borderId="1" xfId="0" applyFont="1" applyBorder="1"/>
    <xf numFmtId="4" fontId="32" fillId="0" borderId="0" xfId="0" applyNumberFormat="1" applyFont="1"/>
    <xf numFmtId="4" fontId="13" fillId="0" borderId="0" xfId="0" applyNumberFormat="1" applyFont="1"/>
    <xf numFmtId="4" fontId="22" fillId="0" borderId="5" xfId="0" applyNumberFormat="1" applyFont="1" applyBorder="1"/>
    <xf numFmtId="4" fontId="22" fillId="5" borderId="6" xfId="0" applyNumberFormat="1" applyFont="1" applyFill="1" applyBorder="1"/>
    <xf numFmtId="4" fontId="13" fillId="0" borderId="7" xfId="0" applyNumberFormat="1" applyFont="1" applyBorder="1"/>
    <xf numFmtId="4" fontId="21" fillId="4" borderId="9" xfId="0" applyNumberFormat="1" applyFont="1" applyFill="1" applyBorder="1"/>
    <xf numFmtId="4" fontId="21" fillId="4" borderId="0" xfId="0" applyNumberFormat="1" applyFont="1" applyFill="1"/>
    <xf numFmtId="4" fontId="13" fillId="4" borderId="0" xfId="0" applyNumberFormat="1" applyFont="1" applyFill="1"/>
    <xf numFmtId="4" fontId="22" fillId="4" borderId="0" xfId="0" applyNumberFormat="1" applyFont="1" applyFill="1"/>
    <xf numFmtId="0" fontId="18" fillId="0" borderId="0" xfId="0" applyFont="1"/>
    <xf numFmtId="4" fontId="18" fillId="0" borderId="0" xfId="0" applyNumberFormat="1" applyFont="1"/>
    <xf numFmtId="0" fontId="17" fillId="0" borderId="0" xfId="0" applyFont="1"/>
    <xf numFmtId="0" fontId="11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4" fontId="21" fillId="8" borderId="1" xfId="0" applyNumberFormat="1" applyFont="1" applyFill="1" applyBorder="1"/>
    <xf numFmtId="4" fontId="30" fillId="8" borderId="1" xfId="0" applyNumberFormat="1" applyFont="1" applyFill="1" applyBorder="1"/>
    <xf numFmtId="4" fontId="13" fillId="8" borderId="1" xfId="0" applyNumberFormat="1" applyFont="1" applyFill="1" applyBorder="1"/>
    <xf numFmtId="4" fontId="22" fillId="8" borderId="1" xfId="0" applyNumberFormat="1" applyFont="1" applyFill="1" applyBorder="1"/>
    <xf numFmtId="4" fontId="9" fillId="0" borderId="1" xfId="0" applyNumberFormat="1" applyFont="1" applyBorder="1"/>
    <xf numFmtId="0" fontId="12" fillId="8" borderId="1" xfId="0" applyFont="1" applyFill="1" applyBorder="1" applyAlignment="1">
      <alignment horizontal="centerContinuous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/>
    </xf>
    <xf numFmtId="0" fontId="29" fillId="0" borderId="0" xfId="0" applyFont="1" applyAlignment="1">
      <alignment horizontal="right"/>
    </xf>
    <xf numFmtId="0" fontId="6" fillId="3" borderId="1" xfId="0" applyFont="1" applyFill="1" applyBorder="1"/>
    <xf numFmtId="0" fontId="14" fillId="0" borderId="0" xfId="0" applyFont="1"/>
    <xf numFmtId="0" fontId="26" fillId="0" borderId="0" xfId="0" applyFont="1"/>
    <xf numFmtId="0" fontId="0" fillId="0" borderId="6" xfId="0" applyBorder="1"/>
    <xf numFmtId="4" fontId="4" fillId="3" borderId="1" xfId="0" applyNumberFormat="1" applyFont="1" applyFill="1" applyBorder="1" applyAlignment="1">
      <alignment horizontal="left"/>
    </xf>
    <xf numFmtId="4" fontId="23" fillId="0" borderId="0" xfId="0" applyNumberFormat="1" applyFont="1"/>
    <xf numFmtId="4" fontId="4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wrapText="1"/>
    </xf>
    <xf numFmtId="4" fontId="24" fillId="0" borderId="0" xfId="0" applyNumberFormat="1" applyFont="1" applyAlignment="1">
      <alignment horizontal="center" vertical="center" wrapText="1"/>
    </xf>
    <xf numFmtId="4" fontId="2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1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0" fontId="4" fillId="3" borderId="5" xfId="0" applyFont="1" applyFill="1" applyBorder="1" applyAlignment="1">
      <alignment horizontal="left" wrapText="1"/>
    </xf>
    <xf numFmtId="0" fontId="4" fillId="3" borderId="6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left" wrapText="1"/>
    </xf>
    <xf numFmtId="0" fontId="14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/>
    </xf>
    <xf numFmtId="14" fontId="0" fillId="0" borderId="0" xfId="0" applyNumberForma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53"/>
  <sheetViews>
    <sheetView topLeftCell="B1" zoomScaleNormal="100" workbookViewId="0">
      <pane ySplit="1" topLeftCell="A2" activePane="bottomLeft" state="frozen"/>
      <selection pane="bottomLeft" activeCell="C65" sqref="C65"/>
    </sheetView>
  </sheetViews>
  <sheetFormatPr defaultRowHeight="15" x14ac:dyDescent="0.25"/>
  <cols>
    <col min="1" max="1" width="30" bestFit="1" customWidth="1"/>
    <col min="3" max="3" width="37.7109375" customWidth="1"/>
    <col min="4" max="4" width="14.85546875" customWidth="1"/>
    <col min="5" max="5" width="17.28515625" customWidth="1"/>
    <col min="6" max="6" width="8" customWidth="1"/>
    <col min="7" max="7" width="1.140625" customWidth="1"/>
    <col min="8" max="8" width="13.42578125" customWidth="1"/>
    <col min="9" max="9" width="42" customWidth="1"/>
    <col min="10" max="10" width="8.7109375" style="15" customWidth="1"/>
    <col min="11" max="11" width="12.42578125" style="2" bestFit="1" customWidth="1"/>
  </cols>
  <sheetData>
    <row r="1" spans="1:11" s="9" customFormat="1" ht="31.5" x14ac:dyDescent="0.25">
      <c r="A1" s="6" t="s">
        <v>0</v>
      </c>
      <c r="B1" s="6" t="s">
        <v>1</v>
      </c>
      <c r="C1" s="6" t="s">
        <v>2</v>
      </c>
      <c r="D1" s="6">
        <v>2025</v>
      </c>
      <c r="E1" s="7" t="s">
        <v>3</v>
      </c>
      <c r="F1" s="7" t="s">
        <v>4</v>
      </c>
      <c r="G1" s="7"/>
      <c r="H1" s="8" t="s">
        <v>5</v>
      </c>
      <c r="I1" s="8" t="s">
        <v>6</v>
      </c>
      <c r="J1" s="14"/>
      <c r="K1" s="144"/>
    </row>
    <row r="2" spans="1:11" ht="5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16"/>
    </row>
    <row r="3" spans="1:11" ht="15" customHeight="1" x14ac:dyDescent="0.25">
      <c r="A3" s="67" t="s">
        <v>7</v>
      </c>
      <c r="I3" s="5"/>
      <c r="J3" s="16"/>
      <c r="K3" s="140"/>
    </row>
    <row r="4" spans="1:11" ht="15" customHeight="1" x14ac:dyDescent="0.25">
      <c r="A4" s="3"/>
      <c r="B4" s="3">
        <v>1111</v>
      </c>
      <c r="C4" s="35" t="s">
        <v>8</v>
      </c>
      <c r="D4" s="4">
        <v>6700000</v>
      </c>
      <c r="E4" s="4">
        <v>6528350.96</v>
      </c>
      <c r="F4" s="4">
        <f>100*E4/D4</f>
        <v>97.438074029850753</v>
      </c>
      <c r="G4" s="3"/>
      <c r="H4" s="21">
        <v>8600000</v>
      </c>
      <c r="I4" s="11" t="s">
        <v>9</v>
      </c>
      <c r="J4" s="16">
        <f t="shared" ref="J4:J23" si="0">H4-D4</f>
        <v>1900000</v>
      </c>
      <c r="K4" s="145"/>
    </row>
    <row r="5" spans="1:11" ht="15" customHeight="1" x14ac:dyDescent="0.25">
      <c r="A5" s="3"/>
      <c r="B5" s="3">
        <v>1112</v>
      </c>
      <c r="C5" s="3" t="s">
        <v>10</v>
      </c>
      <c r="D5" s="4">
        <v>570000</v>
      </c>
      <c r="E5" s="4">
        <v>569695.13</v>
      </c>
      <c r="F5" s="4">
        <f t="shared" ref="F5:F23" si="1">100*E5/D5</f>
        <v>99.946514035087716</v>
      </c>
      <c r="G5" s="3"/>
      <c r="H5" s="21">
        <v>784000</v>
      </c>
      <c r="I5" s="11" t="s">
        <v>9</v>
      </c>
      <c r="J5" s="16">
        <f t="shared" si="0"/>
        <v>214000</v>
      </c>
      <c r="K5" s="140"/>
    </row>
    <row r="6" spans="1:11" ht="15" customHeight="1" x14ac:dyDescent="0.25">
      <c r="A6" s="3"/>
      <c r="B6" s="3">
        <v>1113</v>
      </c>
      <c r="C6" s="35" t="s">
        <v>11</v>
      </c>
      <c r="D6" s="4">
        <v>9050000</v>
      </c>
      <c r="E6" s="4">
        <v>1324826.44</v>
      </c>
      <c r="F6" s="4">
        <f>100*E6/D6</f>
        <v>14.638966187845304</v>
      </c>
      <c r="G6" s="3"/>
      <c r="H6" s="21">
        <v>1383000</v>
      </c>
      <c r="I6" s="11" t="s">
        <v>9</v>
      </c>
      <c r="J6" s="16">
        <f t="shared" si="0"/>
        <v>-7667000</v>
      </c>
      <c r="K6" s="140"/>
    </row>
    <row r="7" spans="1:11" ht="15" customHeight="1" x14ac:dyDescent="0.25">
      <c r="A7" s="3"/>
      <c r="B7" s="3">
        <v>1121</v>
      </c>
      <c r="C7" s="3" t="s">
        <v>12</v>
      </c>
      <c r="D7" s="4">
        <v>9600000</v>
      </c>
      <c r="E7" s="4">
        <v>8952363.4600000009</v>
      </c>
      <c r="F7" s="4">
        <f t="shared" si="1"/>
        <v>93.253786041666686</v>
      </c>
      <c r="G7" s="3"/>
      <c r="H7" s="21">
        <v>11630000</v>
      </c>
      <c r="I7" s="11" t="s">
        <v>9</v>
      </c>
      <c r="J7" s="16">
        <f t="shared" si="0"/>
        <v>2030000</v>
      </c>
      <c r="K7" s="140"/>
    </row>
    <row r="8" spans="1:11" ht="15" customHeight="1" x14ac:dyDescent="0.25">
      <c r="A8" s="3"/>
      <c r="B8" s="3">
        <v>1122</v>
      </c>
      <c r="C8" s="3" t="s">
        <v>13</v>
      </c>
      <c r="D8" s="4">
        <v>700000</v>
      </c>
      <c r="E8" s="4">
        <v>1065750</v>
      </c>
      <c r="F8" s="4">
        <f t="shared" si="1"/>
        <v>152.25</v>
      </c>
      <c r="G8" s="3"/>
      <c r="H8" s="21">
        <v>700000</v>
      </c>
      <c r="I8" s="11" t="s">
        <v>14</v>
      </c>
      <c r="J8" s="16">
        <f t="shared" si="0"/>
        <v>0</v>
      </c>
      <c r="K8" s="140"/>
    </row>
    <row r="9" spans="1:11" ht="15" customHeight="1" x14ac:dyDescent="0.25">
      <c r="A9" s="3"/>
      <c r="B9" s="3">
        <v>1211</v>
      </c>
      <c r="C9" s="3" t="s">
        <v>15</v>
      </c>
      <c r="D9" s="4">
        <v>18900000</v>
      </c>
      <c r="E9" s="4">
        <v>18721463.32</v>
      </c>
      <c r="F9" s="4">
        <f t="shared" si="1"/>
        <v>99.055361481481484</v>
      </c>
      <c r="G9" s="3"/>
      <c r="H9" s="21">
        <v>22021000</v>
      </c>
      <c r="I9" s="11" t="s">
        <v>9</v>
      </c>
      <c r="J9" s="16">
        <f t="shared" si="0"/>
        <v>3121000</v>
      </c>
      <c r="K9" s="140"/>
    </row>
    <row r="10" spans="1:11" ht="15" customHeight="1" x14ac:dyDescent="0.25">
      <c r="A10" s="3"/>
      <c r="B10" s="3">
        <v>1345</v>
      </c>
      <c r="C10" s="3" t="s">
        <v>16</v>
      </c>
      <c r="D10" s="4">
        <v>900000</v>
      </c>
      <c r="E10" s="4">
        <v>915551</v>
      </c>
      <c r="F10" s="4">
        <f t="shared" si="1"/>
        <v>101.72788888888888</v>
      </c>
      <c r="G10" s="3"/>
      <c r="H10" s="10">
        <v>900000</v>
      </c>
      <c r="I10" s="11"/>
      <c r="J10" s="16">
        <f t="shared" si="0"/>
        <v>0</v>
      </c>
      <c r="K10" s="140"/>
    </row>
    <row r="11" spans="1:11" ht="15" customHeight="1" x14ac:dyDescent="0.25">
      <c r="A11" s="3"/>
      <c r="B11" s="3">
        <v>1341</v>
      </c>
      <c r="C11" s="3" t="s">
        <v>17</v>
      </c>
      <c r="D11" s="4">
        <v>30000</v>
      </c>
      <c r="E11" s="4">
        <v>22520</v>
      </c>
      <c r="F11" s="4">
        <f t="shared" si="1"/>
        <v>75.066666666666663</v>
      </c>
      <c r="G11" s="3"/>
      <c r="H11" s="10">
        <v>30000</v>
      </c>
      <c r="I11" s="11"/>
      <c r="J11" s="16">
        <f t="shared" si="0"/>
        <v>0</v>
      </c>
      <c r="K11" s="140"/>
    </row>
    <row r="12" spans="1:11" ht="15" customHeight="1" x14ac:dyDescent="0.25">
      <c r="A12" s="3"/>
      <c r="B12" s="3">
        <v>1342</v>
      </c>
      <c r="C12" s="3" t="s">
        <v>18</v>
      </c>
      <c r="D12" s="4">
        <v>50000</v>
      </c>
      <c r="E12" s="4">
        <v>206650</v>
      </c>
      <c r="F12" s="4">
        <f>100*E12/D12</f>
        <v>413.3</v>
      </c>
      <c r="G12" s="3"/>
      <c r="H12" s="21">
        <v>100000</v>
      </c>
      <c r="I12" s="139"/>
      <c r="J12" s="16">
        <f>H12-D12</f>
        <v>50000</v>
      </c>
      <c r="K12" s="140"/>
    </row>
    <row r="13" spans="1:11" ht="15" customHeight="1" x14ac:dyDescent="0.25">
      <c r="A13" s="3"/>
      <c r="B13" s="3">
        <v>1343</v>
      </c>
      <c r="C13" s="3" t="s">
        <v>19</v>
      </c>
      <c r="D13" s="4">
        <v>15000</v>
      </c>
      <c r="E13" s="4">
        <v>26430</v>
      </c>
      <c r="F13" s="4">
        <f t="shared" si="1"/>
        <v>176.2</v>
      </c>
      <c r="G13" s="3"/>
      <c r="H13" s="10">
        <v>15000</v>
      </c>
      <c r="I13" s="11"/>
      <c r="J13" s="16">
        <f t="shared" si="0"/>
        <v>0</v>
      </c>
      <c r="K13" s="140"/>
    </row>
    <row r="14" spans="1:11" ht="24.75" customHeight="1" x14ac:dyDescent="0.25">
      <c r="A14" s="3"/>
      <c r="B14" s="3">
        <v>1349</v>
      </c>
      <c r="C14" s="3" t="s">
        <v>20</v>
      </c>
      <c r="D14" s="4">
        <v>0</v>
      </c>
      <c r="E14" s="4">
        <v>0</v>
      </c>
      <c r="F14" s="4" t="e">
        <f t="shared" si="1"/>
        <v>#DIV/0!</v>
      </c>
      <c r="G14" s="3"/>
      <c r="H14" s="10">
        <v>0</v>
      </c>
      <c r="I14" s="13"/>
      <c r="J14" s="16">
        <f t="shared" si="0"/>
        <v>0</v>
      </c>
      <c r="K14" s="140"/>
    </row>
    <row r="15" spans="1:11" ht="15" customHeight="1" x14ac:dyDescent="0.25">
      <c r="A15" s="3"/>
      <c r="B15" s="3">
        <v>1361</v>
      </c>
      <c r="C15" s="3" t="s">
        <v>21</v>
      </c>
      <c r="D15" s="4">
        <v>45000</v>
      </c>
      <c r="E15" s="4">
        <v>72080</v>
      </c>
      <c r="F15" s="4">
        <f t="shared" si="1"/>
        <v>160.17777777777778</v>
      </c>
      <c r="G15" s="3"/>
      <c r="H15" s="10">
        <v>45000</v>
      </c>
      <c r="I15" s="11"/>
      <c r="J15" s="16">
        <f t="shared" si="0"/>
        <v>0</v>
      </c>
      <c r="K15" s="140"/>
    </row>
    <row r="16" spans="1:11" ht="15" customHeight="1" x14ac:dyDescent="0.25">
      <c r="A16" s="3"/>
      <c r="B16" s="3">
        <v>1386</v>
      </c>
      <c r="C16" s="3" t="s">
        <v>22</v>
      </c>
      <c r="D16" s="4">
        <v>100000</v>
      </c>
      <c r="E16" s="4">
        <f>401548.37+155254.5</f>
        <v>556802.87</v>
      </c>
      <c r="F16" s="4">
        <f t="shared" si="1"/>
        <v>556.80286999999998</v>
      </c>
      <c r="G16" s="3"/>
      <c r="H16" s="10">
        <f>400000+170000</f>
        <v>570000</v>
      </c>
      <c r="I16" s="11"/>
      <c r="J16" s="16">
        <f t="shared" si="0"/>
        <v>470000</v>
      </c>
      <c r="K16" s="140"/>
    </row>
    <row r="17" spans="1:11" ht="15" customHeight="1" x14ac:dyDescent="0.25">
      <c r="A17" s="3"/>
      <c r="B17" s="3">
        <v>1511</v>
      </c>
      <c r="C17" s="3" t="s">
        <v>23</v>
      </c>
      <c r="D17" s="4">
        <v>1900000</v>
      </c>
      <c r="E17" s="4">
        <v>3273502.59</v>
      </c>
      <c r="F17" s="4">
        <f t="shared" si="1"/>
        <v>172.28961000000001</v>
      </c>
      <c r="G17" s="3"/>
      <c r="H17" s="10">
        <v>4379000</v>
      </c>
      <c r="I17" s="22"/>
      <c r="J17" s="16">
        <f t="shared" si="0"/>
        <v>2479000</v>
      </c>
      <c r="K17" s="140"/>
    </row>
    <row r="18" spans="1:11" ht="15" customHeight="1" x14ac:dyDescent="0.25">
      <c r="A18" s="3"/>
      <c r="B18" s="3">
        <v>4111</v>
      </c>
      <c r="C18" s="3" t="s">
        <v>24</v>
      </c>
      <c r="D18" s="4">
        <v>0</v>
      </c>
      <c r="E18" s="4">
        <v>32500</v>
      </c>
      <c r="F18" s="4" t="e">
        <f t="shared" si="1"/>
        <v>#DIV/0!</v>
      </c>
      <c r="G18" s="3"/>
      <c r="H18" s="10">
        <v>0</v>
      </c>
      <c r="I18" s="11" t="s">
        <v>25</v>
      </c>
      <c r="J18" s="16">
        <f t="shared" si="0"/>
        <v>0</v>
      </c>
      <c r="K18" s="140"/>
    </row>
    <row r="19" spans="1:11" ht="27.75" customHeight="1" x14ac:dyDescent="0.25">
      <c r="A19" s="3"/>
      <c r="B19" s="3">
        <v>4112</v>
      </c>
      <c r="C19" s="36" t="s">
        <v>26</v>
      </c>
      <c r="D19" s="4">
        <v>748100</v>
      </c>
      <c r="E19" s="4">
        <v>685762</v>
      </c>
      <c r="F19" s="4">
        <f t="shared" si="1"/>
        <v>91.667156797219619</v>
      </c>
      <c r="G19" s="3"/>
      <c r="H19" s="10">
        <v>727700</v>
      </c>
      <c r="I19" s="13" t="s">
        <v>27</v>
      </c>
      <c r="J19" s="16">
        <f t="shared" si="0"/>
        <v>-20400</v>
      </c>
      <c r="K19" s="140"/>
    </row>
    <row r="20" spans="1:11" ht="15" customHeight="1" x14ac:dyDescent="0.25">
      <c r="A20" s="3"/>
      <c r="B20" s="3">
        <v>4116</v>
      </c>
      <c r="C20" s="3" t="s">
        <v>28</v>
      </c>
      <c r="D20" s="4">
        <v>0</v>
      </c>
      <c r="E20" s="4">
        <v>4862132.59</v>
      </c>
      <c r="F20" s="4" t="e">
        <f t="shared" si="1"/>
        <v>#DIV/0!</v>
      </c>
      <c r="G20" s="3"/>
      <c r="H20" s="10">
        <v>0</v>
      </c>
      <c r="I20" s="11" t="s">
        <v>29</v>
      </c>
      <c r="J20" s="16">
        <f t="shared" si="0"/>
        <v>0</v>
      </c>
      <c r="K20" s="140"/>
    </row>
    <row r="21" spans="1:11" ht="15" customHeight="1" x14ac:dyDescent="0.25">
      <c r="A21" s="3"/>
      <c r="B21" s="3">
        <v>4122</v>
      </c>
      <c r="C21" s="3" t="s">
        <v>30</v>
      </c>
      <c r="D21" s="4">
        <v>0</v>
      </c>
      <c r="E21" s="4">
        <v>1458800</v>
      </c>
      <c r="F21" s="4" t="e">
        <f t="shared" si="1"/>
        <v>#DIV/0!</v>
      </c>
      <c r="G21" s="3"/>
      <c r="H21" s="10">
        <v>0</v>
      </c>
      <c r="I21" s="11"/>
      <c r="J21" s="16">
        <f t="shared" si="0"/>
        <v>0</v>
      </c>
      <c r="K21" s="140"/>
    </row>
    <row r="22" spans="1:11" ht="15" customHeight="1" x14ac:dyDescent="0.25">
      <c r="A22" s="3"/>
      <c r="B22" s="3">
        <v>4213</v>
      </c>
      <c r="C22" s="138" t="s">
        <v>31</v>
      </c>
      <c r="D22" s="4">
        <v>0</v>
      </c>
      <c r="E22" s="4">
        <v>0</v>
      </c>
      <c r="F22" s="4" t="e">
        <f t="shared" si="1"/>
        <v>#DIV/0!</v>
      </c>
      <c r="G22" s="3"/>
      <c r="H22" s="10">
        <v>0</v>
      </c>
      <c r="I22" s="11"/>
      <c r="J22" s="16">
        <f t="shared" si="0"/>
        <v>0</v>
      </c>
      <c r="K22" s="140"/>
    </row>
    <row r="23" spans="1:11" ht="15" customHeight="1" x14ac:dyDescent="0.25">
      <c r="A23" s="3"/>
      <c r="B23" s="3">
        <v>4216</v>
      </c>
      <c r="C23" s="3" t="s">
        <v>32</v>
      </c>
      <c r="D23" s="4">
        <v>0</v>
      </c>
      <c r="E23" s="4">
        <v>2680199</v>
      </c>
      <c r="F23" s="4" t="e">
        <f t="shared" si="1"/>
        <v>#DIV/0!</v>
      </c>
      <c r="G23" s="3"/>
      <c r="H23" s="10">
        <v>0</v>
      </c>
      <c r="I23" s="11"/>
      <c r="J23" s="16">
        <f t="shared" si="0"/>
        <v>0</v>
      </c>
      <c r="K23" s="140"/>
    </row>
    <row r="24" spans="1:11" ht="15" customHeight="1" x14ac:dyDescent="0.25">
      <c r="D24" s="18">
        <f>SUM(D4:D23)</f>
        <v>49308100</v>
      </c>
      <c r="E24" s="2">
        <f>SUM(E4:E23)+12537.3</f>
        <v>51967916.659999996</v>
      </c>
      <c r="F24" s="4"/>
      <c r="H24" s="2">
        <f>SUM(H4:H23)</f>
        <v>51884700</v>
      </c>
      <c r="I24" s="2">
        <f>H24-D24</f>
        <v>2576600</v>
      </c>
      <c r="J24" s="16"/>
      <c r="K24" s="140"/>
    </row>
    <row r="25" spans="1:11" ht="15" customHeight="1" x14ac:dyDescent="0.25">
      <c r="E25" s="2"/>
      <c r="J25" s="16"/>
      <c r="K25" s="140"/>
    </row>
    <row r="26" spans="1:11" ht="15" customHeight="1" x14ac:dyDescent="0.25">
      <c r="E26" s="2"/>
      <c r="J26" s="16"/>
      <c r="K26" s="140"/>
    </row>
    <row r="27" spans="1:11" x14ac:dyDescent="0.25">
      <c r="A27" s="1" t="s">
        <v>33</v>
      </c>
      <c r="J27" s="16"/>
      <c r="K27" s="140"/>
    </row>
    <row r="28" spans="1:11" x14ac:dyDescent="0.25">
      <c r="A28" s="3">
        <v>2119</v>
      </c>
      <c r="B28" s="3">
        <v>2343</v>
      </c>
      <c r="C28" s="3" t="s">
        <v>34</v>
      </c>
      <c r="D28" s="4">
        <v>300000</v>
      </c>
      <c r="E28" s="4">
        <v>484939</v>
      </c>
      <c r="F28" s="4">
        <f>100*E28/D28</f>
        <v>161.64633333333333</v>
      </c>
      <c r="G28" s="4"/>
      <c r="H28" s="10">
        <v>480000</v>
      </c>
      <c r="I28" s="11" t="s">
        <v>35</v>
      </c>
      <c r="J28" s="16">
        <f>H28-D28</f>
        <v>180000</v>
      </c>
      <c r="K28" s="140"/>
    </row>
    <row r="29" spans="1:11" x14ac:dyDescent="0.25">
      <c r="D29" s="18">
        <f>SUM(D28)</f>
        <v>300000</v>
      </c>
      <c r="E29" s="2">
        <f>SUM(E28)</f>
        <v>484939</v>
      </c>
      <c r="F29" s="2"/>
      <c r="G29" s="2"/>
      <c r="H29" s="41">
        <f>SUM(H28)</f>
        <v>480000</v>
      </c>
      <c r="I29" s="141">
        <f>H29-D29</f>
        <v>180000</v>
      </c>
      <c r="K29" s="140"/>
    </row>
    <row r="30" spans="1:11" x14ac:dyDescent="0.25">
      <c r="D30" s="2"/>
      <c r="E30" s="2"/>
      <c r="F30" s="2"/>
      <c r="G30" s="2"/>
      <c r="H30" s="2"/>
      <c r="I30" s="5"/>
      <c r="K30" s="140"/>
    </row>
    <row r="31" spans="1:11" x14ac:dyDescent="0.25">
      <c r="A31" s="1" t="s">
        <v>36</v>
      </c>
      <c r="D31" s="2"/>
      <c r="E31" s="2"/>
      <c r="F31" s="2"/>
      <c r="G31" s="2"/>
      <c r="H31" s="2"/>
      <c r="I31" s="5"/>
      <c r="K31" s="140"/>
    </row>
    <row r="32" spans="1:11" ht="23.25" x14ac:dyDescent="0.25">
      <c r="A32" s="3">
        <v>2141</v>
      </c>
      <c r="B32" s="3">
        <v>2132</v>
      </c>
      <c r="C32" s="3" t="s">
        <v>37</v>
      </c>
      <c r="D32" s="4">
        <v>100000</v>
      </c>
      <c r="E32" s="4">
        <v>311334.34999999998</v>
      </c>
      <c r="F32" s="4">
        <f>100*E32/D32</f>
        <v>311.33434999999997</v>
      </c>
      <c r="G32" s="4"/>
      <c r="H32" s="10">
        <v>150000</v>
      </c>
      <c r="I32" s="13" t="s">
        <v>38</v>
      </c>
      <c r="J32" s="16">
        <f>H32-D32</f>
        <v>50000</v>
      </c>
      <c r="K32" s="140"/>
    </row>
    <row r="33" spans="1:11" x14ac:dyDescent="0.25">
      <c r="D33" s="18">
        <f>SUM(D32:D32)</f>
        <v>100000</v>
      </c>
      <c r="E33" s="2">
        <f>SUM(E32:E32)</f>
        <v>311334.34999999998</v>
      </c>
      <c r="F33" s="2"/>
      <c r="G33" s="2"/>
      <c r="H33" s="2">
        <f>SUM(H32:H32)</f>
        <v>150000</v>
      </c>
      <c r="I33" s="12">
        <f>H33-D33</f>
        <v>50000</v>
      </c>
      <c r="K33" s="140"/>
    </row>
    <row r="34" spans="1:11" x14ac:dyDescent="0.25">
      <c r="D34" s="2"/>
      <c r="E34" s="2"/>
      <c r="F34" s="2"/>
      <c r="G34" s="2"/>
      <c r="H34" s="2"/>
      <c r="I34" s="121"/>
      <c r="K34" s="140"/>
    </row>
    <row r="35" spans="1:11" x14ac:dyDescent="0.25">
      <c r="A35" s="1" t="s">
        <v>39</v>
      </c>
      <c r="D35" s="2"/>
      <c r="E35" s="2"/>
      <c r="F35" s="2"/>
      <c r="G35" s="2"/>
      <c r="H35" s="2"/>
      <c r="I35" s="5"/>
      <c r="K35" s="140"/>
    </row>
    <row r="36" spans="1:11" x14ac:dyDescent="0.25">
      <c r="A36" s="3">
        <v>2412</v>
      </c>
      <c r="B36" s="3">
        <v>2111</v>
      </c>
      <c r="C36" s="3" t="s">
        <v>40</v>
      </c>
      <c r="D36" s="4">
        <v>44500</v>
      </c>
      <c r="E36" s="4">
        <v>0</v>
      </c>
      <c r="F36" s="4">
        <f>100*E36/D36</f>
        <v>0</v>
      </c>
      <c r="G36" s="4"/>
      <c r="H36" s="10">
        <v>0</v>
      </c>
      <c r="I36" s="11" t="s">
        <v>41</v>
      </c>
      <c r="J36" s="16">
        <f>H36-D36</f>
        <v>-44500</v>
      </c>
      <c r="K36" s="140"/>
    </row>
    <row r="37" spans="1:11" x14ac:dyDescent="0.25">
      <c r="D37" s="18">
        <f>SUM(D36:D36)</f>
        <v>44500</v>
      </c>
      <c r="E37" s="2">
        <f>SUM(E36:E36)</f>
        <v>0</v>
      </c>
      <c r="F37" s="2"/>
      <c r="G37" s="2"/>
      <c r="H37" s="2">
        <f>SUM(H36:H36)</f>
        <v>0</v>
      </c>
      <c r="I37" s="12">
        <f>H37-D37</f>
        <v>-44500</v>
      </c>
      <c r="K37" s="140"/>
    </row>
    <row r="38" spans="1:11" x14ac:dyDescent="0.25">
      <c r="D38" s="2"/>
      <c r="E38" s="2"/>
      <c r="F38" s="2"/>
      <c r="G38" s="2"/>
      <c r="H38" s="2"/>
      <c r="I38" s="5"/>
      <c r="K38" s="140"/>
    </row>
    <row r="39" spans="1:11" x14ac:dyDescent="0.25">
      <c r="A39" s="1" t="s">
        <v>42</v>
      </c>
      <c r="D39" s="2"/>
      <c r="E39" s="2"/>
      <c r="F39" s="2"/>
      <c r="G39" s="2"/>
      <c r="H39" s="2"/>
      <c r="I39" s="5"/>
      <c r="K39" s="140"/>
    </row>
    <row r="40" spans="1:11" x14ac:dyDescent="0.25">
      <c r="A40" s="3">
        <v>3314</v>
      </c>
      <c r="B40" s="3">
        <v>2111</v>
      </c>
      <c r="C40" s="3" t="s">
        <v>40</v>
      </c>
      <c r="D40" s="4">
        <v>10000</v>
      </c>
      <c r="E40" s="4">
        <v>9050</v>
      </c>
      <c r="F40" s="4">
        <f>100*E40/D40</f>
        <v>90.5</v>
      </c>
      <c r="G40" s="4"/>
      <c r="H40" s="10">
        <v>10000</v>
      </c>
      <c r="I40" s="11" t="s">
        <v>43</v>
      </c>
      <c r="J40" s="16">
        <f>H40-D40</f>
        <v>0</v>
      </c>
      <c r="K40" s="140"/>
    </row>
    <row r="41" spans="1:11" x14ac:dyDescent="0.25">
      <c r="D41" s="18">
        <f>SUM(D40)</f>
        <v>10000</v>
      </c>
      <c r="E41" s="2">
        <f>SUM(E40)</f>
        <v>9050</v>
      </c>
      <c r="F41" s="2"/>
      <c r="G41" s="2"/>
      <c r="H41" s="2">
        <f>SUM(H40)</f>
        <v>10000</v>
      </c>
      <c r="I41" s="12">
        <f>H41-D41</f>
        <v>0</v>
      </c>
      <c r="K41" s="140"/>
    </row>
    <row r="42" spans="1:11" x14ac:dyDescent="0.25">
      <c r="D42" s="2"/>
      <c r="E42" s="2"/>
      <c r="F42" s="2"/>
      <c r="G42" s="2"/>
      <c r="H42" s="2"/>
      <c r="I42" s="5"/>
      <c r="K42" s="140"/>
    </row>
    <row r="43" spans="1:11" x14ac:dyDescent="0.25">
      <c r="A43" s="1" t="s">
        <v>44</v>
      </c>
      <c r="D43" s="2"/>
      <c r="E43" s="2"/>
      <c r="F43" s="2"/>
      <c r="G43" s="2"/>
      <c r="H43" s="2"/>
      <c r="I43" s="5"/>
      <c r="K43" s="140"/>
    </row>
    <row r="44" spans="1:11" x14ac:dyDescent="0.25">
      <c r="A44" s="3">
        <v>3315</v>
      </c>
      <c r="B44" s="3">
        <v>2111</v>
      </c>
      <c r="C44" s="3" t="s">
        <v>40</v>
      </c>
      <c r="D44" s="4">
        <v>30000</v>
      </c>
      <c r="E44" s="4">
        <f>82080+27977.13</f>
        <v>110057.13</v>
      </c>
      <c r="F44" s="4">
        <f>100*E44/D44</f>
        <v>366.8571</v>
      </c>
      <c r="G44" s="4"/>
      <c r="H44" s="10">
        <v>60000</v>
      </c>
      <c r="I44" s="11" t="s">
        <v>45</v>
      </c>
      <c r="J44" s="16">
        <f>H44-D44</f>
        <v>30000</v>
      </c>
      <c r="K44" s="140"/>
    </row>
    <row r="45" spans="1:11" x14ac:dyDescent="0.25">
      <c r="A45" s="3">
        <v>3315</v>
      </c>
      <c r="B45" s="3">
        <v>2132</v>
      </c>
      <c r="C45" s="3" t="s">
        <v>46</v>
      </c>
      <c r="D45" s="4">
        <v>0</v>
      </c>
      <c r="E45" s="4">
        <v>14510</v>
      </c>
      <c r="F45" s="4"/>
      <c r="G45" s="4"/>
      <c r="H45" s="10">
        <v>0</v>
      </c>
      <c r="I45" s="11" t="s">
        <v>47</v>
      </c>
      <c r="J45" s="16"/>
      <c r="K45" s="140"/>
    </row>
    <row r="46" spans="1:11" x14ac:dyDescent="0.25">
      <c r="D46" s="18">
        <f>SUM(D44:D44)</f>
        <v>30000</v>
      </c>
      <c r="E46" s="2">
        <f>SUM(E44:E45)</f>
        <v>124567.13</v>
      </c>
      <c r="F46" s="2"/>
      <c r="G46" s="2"/>
      <c r="H46" s="2">
        <f>SUM(H44:H44)</f>
        <v>60000</v>
      </c>
      <c r="I46" s="12">
        <f>H46-D46</f>
        <v>30000</v>
      </c>
      <c r="K46" s="140"/>
    </row>
    <row r="47" spans="1:11" x14ac:dyDescent="0.25">
      <c r="D47" s="18"/>
      <c r="E47" s="2"/>
      <c r="F47" s="2"/>
      <c r="G47" s="2"/>
      <c r="H47" s="2"/>
      <c r="I47" s="12"/>
      <c r="K47" s="140"/>
    </row>
    <row r="48" spans="1:11" x14ac:dyDescent="0.25">
      <c r="A48" s="1" t="s">
        <v>48</v>
      </c>
      <c r="D48" s="2"/>
      <c r="E48" s="2"/>
      <c r="F48" s="2"/>
      <c r="G48" s="2"/>
      <c r="H48" s="2"/>
      <c r="I48" s="5"/>
      <c r="K48" s="140"/>
    </row>
    <row r="49" spans="1:11" x14ac:dyDescent="0.25">
      <c r="A49" s="3">
        <v>3319</v>
      </c>
      <c r="B49" s="3">
        <v>2112</v>
      </c>
      <c r="C49" s="3" t="s">
        <v>49</v>
      </c>
      <c r="D49" s="4">
        <v>60000</v>
      </c>
      <c r="E49" s="4">
        <v>140228</v>
      </c>
      <c r="F49" s="4">
        <f>100*E49/D49</f>
        <v>233.71333333333334</v>
      </c>
      <c r="G49" s="4"/>
      <c r="H49" s="10">
        <v>60000</v>
      </c>
      <c r="I49" s="11" t="s">
        <v>50</v>
      </c>
      <c r="J49" s="16">
        <f>H49-D49</f>
        <v>0</v>
      </c>
      <c r="K49" s="140"/>
    </row>
    <row r="50" spans="1:11" x14ac:dyDescent="0.25">
      <c r="D50" s="18">
        <f>SUM(D49:D49)</f>
        <v>60000</v>
      </c>
      <c r="E50" s="2">
        <f>SUM(E49:E49)</f>
        <v>140228</v>
      </c>
      <c r="F50" s="2"/>
      <c r="G50" s="2"/>
      <c r="H50" s="2">
        <f>SUM(H49:H49)</f>
        <v>60000</v>
      </c>
      <c r="I50" s="12">
        <f>H50-D50</f>
        <v>0</v>
      </c>
      <c r="K50" s="140"/>
    </row>
    <row r="51" spans="1:11" x14ac:dyDescent="0.25">
      <c r="D51" s="18"/>
      <c r="E51" s="2"/>
      <c r="F51" s="2"/>
      <c r="G51" s="2"/>
      <c r="H51" s="2"/>
      <c r="I51" s="12"/>
      <c r="K51" s="140"/>
    </row>
    <row r="52" spans="1:11" x14ac:dyDescent="0.25">
      <c r="D52" s="2"/>
      <c r="E52" s="2"/>
      <c r="F52" s="2"/>
      <c r="G52" s="2"/>
      <c r="H52" s="2"/>
      <c r="I52" s="5"/>
      <c r="K52" s="140"/>
    </row>
    <row r="53" spans="1:11" x14ac:dyDescent="0.25">
      <c r="A53" s="1" t="s">
        <v>51</v>
      </c>
      <c r="D53" s="2"/>
      <c r="E53" s="2"/>
      <c r="F53" s="2"/>
      <c r="G53" s="2"/>
      <c r="H53" s="2"/>
      <c r="I53" s="5"/>
      <c r="K53" s="140"/>
    </row>
    <row r="54" spans="1:11" x14ac:dyDescent="0.25">
      <c r="A54" s="3">
        <v>3326</v>
      </c>
      <c r="B54" s="3">
        <v>2321</v>
      </c>
      <c r="C54" s="3" t="s">
        <v>52</v>
      </c>
      <c r="D54" s="4">
        <v>0</v>
      </c>
      <c r="E54" s="4">
        <v>0</v>
      </c>
      <c r="F54" s="4" t="e">
        <f>100*E54/D54</f>
        <v>#DIV/0!</v>
      </c>
      <c r="G54" s="4"/>
      <c r="H54" s="10">
        <v>0</v>
      </c>
      <c r="I54" s="44"/>
      <c r="J54" s="16">
        <f>H54-D54</f>
        <v>0</v>
      </c>
      <c r="K54" s="140"/>
    </row>
    <row r="55" spans="1:11" x14ac:dyDescent="0.25">
      <c r="D55" s="18">
        <f>SUM(D54)</f>
        <v>0</v>
      </c>
      <c r="E55" s="2">
        <f>SUM(E54)</f>
        <v>0</v>
      </c>
      <c r="F55" s="2"/>
      <c r="G55" s="2"/>
      <c r="H55" s="2">
        <f>SUM(H54)</f>
        <v>0</v>
      </c>
      <c r="I55" s="12">
        <f>H55-D55</f>
        <v>0</v>
      </c>
      <c r="J55" s="16"/>
      <c r="K55" s="140"/>
    </row>
    <row r="56" spans="1:11" x14ac:dyDescent="0.25">
      <c r="D56" s="2"/>
      <c r="E56" s="2"/>
      <c r="F56" s="2"/>
      <c r="G56" s="2"/>
      <c r="H56" s="2"/>
      <c r="I56" s="121"/>
      <c r="J56" s="16"/>
      <c r="K56" s="140"/>
    </row>
    <row r="57" spans="1:11" x14ac:dyDescent="0.25">
      <c r="A57" t="s">
        <v>53</v>
      </c>
      <c r="D57" s="2"/>
      <c r="E57" s="2"/>
      <c r="F57" s="2"/>
      <c r="G57" s="2"/>
      <c r="H57" s="2"/>
      <c r="I57" s="5"/>
      <c r="J57" s="16"/>
      <c r="K57" s="140"/>
    </row>
    <row r="58" spans="1:11" x14ac:dyDescent="0.25">
      <c r="A58" s="3">
        <v>3341</v>
      </c>
      <c r="B58" s="3">
        <v>2111</v>
      </c>
      <c r="C58" s="3" t="s">
        <v>40</v>
      </c>
      <c r="D58" s="4">
        <v>0</v>
      </c>
      <c r="E58" s="4">
        <v>0</v>
      </c>
      <c r="F58" s="4" t="e">
        <f>100*E58/D58</f>
        <v>#DIV/0!</v>
      </c>
      <c r="G58" s="4"/>
      <c r="H58" s="10">
        <v>0</v>
      </c>
      <c r="I58" s="13" t="s">
        <v>54</v>
      </c>
      <c r="J58" s="16">
        <f>H58-D58</f>
        <v>0</v>
      </c>
      <c r="K58" s="140"/>
    </row>
    <row r="59" spans="1:11" x14ac:dyDescent="0.25">
      <c r="A59" s="3">
        <v>3341</v>
      </c>
      <c r="B59" s="3">
        <v>2132</v>
      </c>
      <c r="C59" s="3" t="s">
        <v>37</v>
      </c>
      <c r="D59" s="4">
        <v>182800</v>
      </c>
      <c r="E59" s="4">
        <v>86137.87</v>
      </c>
      <c r="F59" s="4">
        <f>100*E59/D59</f>
        <v>47.121373085339165</v>
      </c>
      <c r="G59" s="4"/>
      <c r="H59" s="10">
        <f>86000+96800</f>
        <v>182800</v>
      </c>
      <c r="I59" s="11" t="s">
        <v>55</v>
      </c>
      <c r="J59" s="16">
        <f>H59-D59</f>
        <v>0</v>
      </c>
      <c r="K59" s="140"/>
    </row>
    <row r="60" spans="1:11" x14ac:dyDescent="0.25">
      <c r="D60" s="18">
        <f>SUM(D58:D59)</f>
        <v>182800</v>
      </c>
      <c r="E60" s="2">
        <f>SUM(E58:E59)</f>
        <v>86137.87</v>
      </c>
      <c r="F60" s="2"/>
      <c r="G60" s="2"/>
      <c r="H60" s="2">
        <f>SUM(H58:H59)</f>
        <v>182800</v>
      </c>
      <c r="I60" s="12">
        <f>H60-D60</f>
        <v>0</v>
      </c>
      <c r="J60" s="16"/>
      <c r="K60" s="140"/>
    </row>
    <row r="61" spans="1:11" x14ac:dyDescent="0.25">
      <c r="D61" s="2"/>
      <c r="E61" s="2"/>
      <c r="F61" s="2"/>
      <c r="G61" s="2"/>
      <c r="H61" s="2"/>
      <c r="I61" s="5"/>
      <c r="J61" s="16"/>
      <c r="K61" s="140"/>
    </row>
    <row r="62" spans="1:11" x14ac:dyDescent="0.25">
      <c r="A62" t="s">
        <v>56</v>
      </c>
      <c r="D62" s="2"/>
      <c r="E62" s="2"/>
      <c r="F62" s="2"/>
      <c r="G62" s="2"/>
      <c r="H62" s="2"/>
      <c r="I62" s="5"/>
      <c r="J62" s="16"/>
      <c r="K62" s="140"/>
    </row>
    <row r="63" spans="1:11" x14ac:dyDescent="0.25">
      <c r="A63" s="3">
        <v>3349</v>
      </c>
      <c r="B63" s="3">
        <v>2111</v>
      </c>
      <c r="C63" s="3" t="s">
        <v>40</v>
      </c>
      <c r="D63" s="4">
        <v>20000</v>
      </c>
      <c r="E63" s="4">
        <v>16152.5</v>
      </c>
      <c r="F63" s="4">
        <f>100*E63/D63</f>
        <v>80.762500000000003</v>
      </c>
      <c r="G63" s="4"/>
      <c r="H63" s="10">
        <v>20000</v>
      </c>
      <c r="I63" s="11"/>
      <c r="J63" s="16">
        <f>H63-D63</f>
        <v>0</v>
      </c>
      <c r="K63" s="140"/>
    </row>
    <row r="64" spans="1:11" x14ac:dyDescent="0.25">
      <c r="D64" s="18">
        <f>SUM(D63)</f>
        <v>20000</v>
      </c>
      <c r="E64" s="2">
        <f>SUM(E63)</f>
        <v>16152.5</v>
      </c>
      <c r="F64" s="2"/>
      <c r="G64" s="2"/>
      <c r="H64" s="2">
        <f>SUM(H63)</f>
        <v>20000</v>
      </c>
      <c r="I64" s="12">
        <f>H64-D64</f>
        <v>0</v>
      </c>
      <c r="J64" s="16"/>
      <c r="K64" s="140"/>
    </row>
    <row r="65" spans="1:11" x14ac:dyDescent="0.25">
      <c r="D65" s="2"/>
      <c r="E65" s="2"/>
      <c r="F65" s="2"/>
      <c r="G65" s="2"/>
      <c r="H65" s="2"/>
      <c r="I65" s="5"/>
      <c r="J65" s="16"/>
      <c r="K65" s="140"/>
    </row>
    <row r="66" spans="1:11" x14ac:dyDescent="0.25">
      <c r="A66" t="s">
        <v>57</v>
      </c>
      <c r="D66" s="2"/>
      <c r="E66" s="2"/>
      <c r="F66" s="2"/>
      <c r="G66" s="2"/>
      <c r="H66" s="2"/>
      <c r="I66" s="5"/>
      <c r="J66" s="16"/>
      <c r="K66" s="140"/>
    </row>
    <row r="67" spans="1:11" x14ac:dyDescent="0.25">
      <c r="A67" s="3">
        <v>3392</v>
      </c>
      <c r="B67" s="3">
        <v>2132</v>
      </c>
      <c r="C67" s="3" t="s">
        <v>37</v>
      </c>
      <c r="D67" s="4">
        <v>100000</v>
      </c>
      <c r="E67" s="4">
        <v>135133.31</v>
      </c>
      <c r="F67" s="4">
        <f>100*E67/D67</f>
        <v>135.13330999999999</v>
      </c>
      <c r="G67" s="4"/>
      <c r="H67" s="10">
        <v>100000</v>
      </c>
      <c r="I67" s="11" t="s">
        <v>58</v>
      </c>
      <c r="J67" s="16">
        <f>H67-D67</f>
        <v>0</v>
      </c>
      <c r="K67" s="140"/>
    </row>
    <row r="68" spans="1:11" x14ac:dyDescent="0.25">
      <c r="D68" s="18">
        <f>SUM(D67)</f>
        <v>100000</v>
      </c>
      <c r="E68" s="2">
        <f>SUM(E67)</f>
        <v>135133.31</v>
      </c>
      <c r="F68" s="2"/>
      <c r="G68" s="2"/>
      <c r="H68" s="2">
        <f>SUM(H67)</f>
        <v>100000</v>
      </c>
      <c r="I68" s="12">
        <f>H68-D68</f>
        <v>0</v>
      </c>
      <c r="J68" s="16"/>
      <c r="K68" s="140"/>
    </row>
    <row r="69" spans="1:11" x14ac:dyDescent="0.25">
      <c r="D69" s="2"/>
      <c r="E69" s="2"/>
      <c r="F69" s="2"/>
      <c r="G69" s="2"/>
      <c r="H69" s="2"/>
      <c r="I69" s="5"/>
      <c r="J69" s="16"/>
      <c r="K69" s="140"/>
    </row>
    <row r="70" spans="1:11" x14ac:dyDescent="0.25">
      <c r="A70" t="s">
        <v>59</v>
      </c>
      <c r="D70" s="2"/>
      <c r="E70" s="2"/>
      <c r="F70" s="2"/>
      <c r="G70" s="2"/>
      <c r="H70" s="2"/>
      <c r="I70" s="5"/>
      <c r="J70" s="16"/>
      <c r="K70" s="140"/>
    </row>
    <row r="71" spans="1:11" x14ac:dyDescent="0.25">
      <c r="A71" s="3">
        <v>3399</v>
      </c>
      <c r="B71" s="3">
        <v>2111</v>
      </c>
      <c r="C71" s="3" t="s">
        <v>40</v>
      </c>
      <c r="D71" s="4">
        <v>200000</v>
      </c>
      <c r="E71" s="4">
        <v>745791</v>
      </c>
      <c r="F71" s="4">
        <f>100*E71/D71</f>
        <v>372.89550000000003</v>
      </c>
      <c r="G71" s="4"/>
      <c r="H71" s="21">
        <v>500000</v>
      </c>
      <c r="I71" s="11" t="s">
        <v>60</v>
      </c>
      <c r="J71" s="16">
        <f>H71-D71</f>
        <v>300000</v>
      </c>
      <c r="K71" s="140"/>
    </row>
    <row r="72" spans="1:11" x14ac:dyDescent="0.25">
      <c r="D72" s="18">
        <f>SUM(D71)</f>
        <v>200000</v>
      </c>
      <c r="E72" s="2">
        <f>SUM(E71)</f>
        <v>745791</v>
      </c>
      <c r="F72" s="2"/>
      <c r="G72" s="2"/>
      <c r="H72" s="2">
        <f>SUM(H71)</f>
        <v>500000</v>
      </c>
      <c r="I72" s="12">
        <f>H72-D72</f>
        <v>300000</v>
      </c>
      <c r="K72" s="140"/>
    </row>
    <row r="73" spans="1:11" x14ac:dyDescent="0.25">
      <c r="D73" s="2"/>
      <c r="E73" s="2"/>
      <c r="F73" s="2"/>
      <c r="G73" s="2"/>
      <c r="H73" s="2"/>
      <c r="K73" s="140"/>
    </row>
    <row r="74" spans="1:11" x14ac:dyDescent="0.25">
      <c r="A74" s="1" t="s">
        <v>61</v>
      </c>
      <c r="D74" s="2"/>
      <c r="E74" s="2"/>
      <c r="F74" s="2"/>
      <c r="G74" s="2"/>
      <c r="H74" s="2"/>
      <c r="I74" s="5"/>
      <c r="J74" s="16"/>
      <c r="K74" s="140"/>
    </row>
    <row r="75" spans="1:11" x14ac:dyDescent="0.25">
      <c r="A75" s="3">
        <v>3419</v>
      </c>
      <c r="B75" s="3">
        <v>2132</v>
      </c>
      <c r="C75" s="3" t="s">
        <v>37</v>
      </c>
      <c r="D75" s="4">
        <v>0</v>
      </c>
      <c r="E75" s="4">
        <v>0</v>
      </c>
      <c r="F75" s="4" t="e">
        <f t="shared" ref="F75:F76" si="2">100*E75/D75</f>
        <v>#DIV/0!</v>
      </c>
      <c r="G75" s="4"/>
      <c r="H75" s="10">
        <v>0</v>
      </c>
      <c r="I75" s="11"/>
      <c r="J75" s="16">
        <f t="shared" ref="J75:J76" si="3">H75-D75</f>
        <v>0</v>
      </c>
      <c r="K75" s="140"/>
    </row>
    <row r="76" spans="1:11" x14ac:dyDescent="0.25">
      <c r="A76" s="3">
        <v>3419</v>
      </c>
      <c r="B76" s="3">
        <v>2324</v>
      </c>
      <c r="C76" s="3" t="s">
        <v>62</v>
      </c>
      <c r="D76" s="4">
        <v>0</v>
      </c>
      <c r="E76" s="4">
        <v>0</v>
      </c>
      <c r="F76" s="4" t="e">
        <f t="shared" si="2"/>
        <v>#DIV/0!</v>
      </c>
      <c r="G76" s="4"/>
      <c r="H76" s="21">
        <v>2000000</v>
      </c>
      <c r="I76" s="139"/>
      <c r="J76" s="16">
        <f t="shared" si="3"/>
        <v>2000000</v>
      </c>
      <c r="K76" s="140"/>
    </row>
    <row r="77" spans="1:11" x14ac:dyDescent="0.25">
      <c r="D77" s="18">
        <f>SUM(D75:D76)</f>
        <v>0</v>
      </c>
      <c r="E77" s="2">
        <f>SUM(E75:E76)</f>
        <v>0</v>
      </c>
      <c r="F77" s="2"/>
      <c r="G77" s="2"/>
      <c r="H77" s="2">
        <f>SUM(H75:H76)</f>
        <v>2000000</v>
      </c>
      <c r="I77" s="12">
        <f>H77-D77</f>
        <v>2000000</v>
      </c>
      <c r="K77" s="140"/>
    </row>
    <row r="78" spans="1:11" x14ac:dyDescent="0.25">
      <c r="D78" s="2"/>
      <c r="E78" s="2"/>
      <c r="F78" s="2"/>
      <c r="G78" s="2"/>
      <c r="H78" s="2"/>
      <c r="I78" s="5"/>
      <c r="K78" s="140"/>
    </row>
    <row r="79" spans="1:11" x14ac:dyDescent="0.25">
      <c r="A79" t="s">
        <v>63</v>
      </c>
      <c r="D79" s="2"/>
      <c r="E79" s="2"/>
      <c r="F79" s="2"/>
      <c r="G79" s="2"/>
      <c r="H79" s="2"/>
      <c r="I79" s="5"/>
      <c r="J79" s="16"/>
      <c r="K79" s="140"/>
    </row>
    <row r="80" spans="1:11" x14ac:dyDescent="0.25">
      <c r="A80" s="3">
        <v>3519</v>
      </c>
      <c r="B80" s="3">
        <v>2324</v>
      </c>
      <c r="C80" s="3" t="s">
        <v>64</v>
      </c>
      <c r="D80" s="4">
        <v>0</v>
      </c>
      <c r="E80" s="4">
        <f>10000+36672.27</f>
        <v>46672.27</v>
      </c>
      <c r="F80" s="4" t="e">
        <f t="shared" ref="F80:F81" si="4">100*E80/D80</f>
        <v>#DIV/0!</v>
      </c>
      <c r="G80" s="4"/>
      <c r="H80" s="10">
        <v>0</v>
      </c>
      <c r="I80" s="11" t="s">
        <v>65</v>
      </c>
      <c r="J80" s="16">
        <f t="shared" ref="J80:J81" si="5">H80-D80</f>
        <v>0</v>
      </c>
      <c r="K80" s="140"/>
    </row>
    <row r="81" spans="1:11" x14ac:dyDescent="0.25">
      <c r="A81" s="3">
        <v>3519</v>
      </c>
      <c r="B81" s="3">
        <v>2132</v>
      </c>
      <c r="C81" s="3" t="s">
        <v>37</v>
      </c>
      <c r="D81" s="4">
        <v>250000</v>
      </c>
      <c r="E81" s="4">
        <v>210926</v>
      </c>
      <c r="F81" s="4">
        <f t="shared" si="4"/>
        <v>84.370400000000004</v>
      </c>
      <c r="G81" s="4"/>
      <c r="H81" s="10">
        <v>250000</v>
      </c>
      <c r="I81" s="11" t="s">
        <v>66</v>
      </c>
      <c r="J81" s="16">
        <f t="shared" si="5"/>
        <v>0</v>
      </c>
      <c r="K81" s="140"/>
    </row>
    <row r="82" spans="1:11" x14ac:dyDescent="0.25">
      <c r="D82" s="18">
        <f>SUM(D80:D81)</f>
        <v>250000</v>
      </c>
      <c r="E82" s="2">
        <f>SUM(E80:E81)</f>
        <v>257598.27</v>
      </c>
      <c r="F82" s="2"/>
      <c r="G82" s="2"/>
      <c r="H82" s="2">
        <f>SUM(H80:H81)</f>
        <v>250000</v>
      </c>
      <c r="I82" s="12">
        <f>H82-D82</f>
        <v>0</v>
      </c>
      <c r="J82" s="16"/>
      <c r="K82" s="140"/>
    </row>
    <row r="83" spans="1:11" x14ac:dyDescent="0.25">
      <c r="D83" s="2"/>
      <c r="E83" s="2"/>
      <c r="F83" s="2"/>
      <c r="G83" s="2"/>
      <c r="H83" s="2"/>
      <c r="I83" s="121"/>
      <c r="J83" s="16"/>
      <c r="K83" s="140"/>
    </row>
    <row r="84" spans="1:11" x14ac:dyDescent="0.25">
      <c r="A84" s="1" t="s">
        <v>67</v>
      </c>
      <c r="D84" s="2"/>
      <c r="E84" s="2"/>
      <c r="F84" s="2"/>
      <c r="G84" s="2"/>
      <c r="H84" s="2"/>
      <c r="I84" s="5"/>
      <c r="J84" s="16"/>
      <c r="K84" s="140"/>
    </row>
    <row r="85" spans="1:11" x14ac:dyDescent="0.25">
      <c r="A85" s="3">
        <v>3612</v>
      </c>
      <c r="B85" s="3">
        <v>2111</v>
      </c>
      <c r="C85" s="3" t="s">
        <v>40</v>
      </c>
      <c r="D85" s="4">
        <v>260000</v>
      </c>
      <c r="E85" s="4">
        <v>171512</v>
      </c>
      <c r="F85" s="4">
        <f>100*E85/D85</f>
        <v>65.966153846153844</v>
      </c>
      <c r="G85" s="4"/>
      <c r="H85" s="10">
        <v>260000</v>
      </c>
      <c r="I85" s="11" t="s">
        <v>68</v>
      </c>
      <c r="J85" s="16">
        <f>H85-D85</f>
        <v>0</v>
      </c>
      <c r="K85" s="140"/>
    </row>
    <row r="86" spans="1:11" x14ac:dyDescent="0.25">
      <c r="A86" s="3">
        <v>3612</v>
      </c>
      <c r="B86" s="3">
        <v>2132</v>
      </c>
      <c r="C86" s="3" t="s">
        <v>37</v>
      </c>
      <c r="D86" s="4">
        <v>351600</v>
      </c>
      <c r="E86" s="4">
        <f>464302+296804.97</f>
        <v>761106.97</v>
      </c>
      <c r="F86" s="4">
        <f>100*E86/D86</f>
        <v>216.46955915813425</v>
      </c>
      <c r="G86" s="4"/>
      <c r="H86" s="10">
        <v>351600</v>
      </c>
      <c r="I86" s="11" t="s">
        <v>69</v>
      </c>
      <c r="J86" s="16">
        <f>H86-D86</f>
        <v>0</v>
      </c>
      <c r="K86" s="140"/>
    </row>
    <row r="87" spans="1:11" x14ac:dyDescent="0.25">
      <c r="D87" s="18">
        <f>SUM(D85:D86)</f>
        <v>611600</v>
      </c>
      <c r="E87" s="2">
        <f>SUM(E85:E86)</f>
        <v>932618.97</v>
      </c>
      <c r="F87" s="2"/>
      <c r="G87" s="2"/>
      <c r="H87" s="2">
        <f>SUM(H85:H86)</f>
        <v>611600</v>
      </c>
      <c r="I87" s="12">
        <f>H87-D87</f>
        <v>0</v>
      </c>
      <c r="J87" s="16"/>
      <c r="K87" s="140"/>
    </row>
    <row r="88" spans="1:11" x14ac:dyDescent="0.25">
      <c r="D88" s="2"/>
      <c r="E88" s="2"/>
      <c r="F88" s="2"/>
      <c r="G88" s="2"/>
      <c r="H88" s="2"/>
      <c r="I88" s="121"/>
      <c r="J88" s="16"/>
      <c r="K88" s="140"/>
    </row>
    <row r="89" spans="1:11" x14ac:dyDescent="0.25">
      <c r="A89" s="1" t="s">
        <v>70</v>
      </c>
      <c r="D89" s="2"/>
      <c r="E89" s="2"/>
      <c r="F89" s="2"/>
      <c r="G89" s="2"/>
      <c r="H89" s="2"/>
      <c r="I89" s="5"/>
      <c r="K89" s="140"/>
    </row>
    <row r="90" spans="1:11" x14ac:dyDescent="0.25">
      <c r="A90" s="3">
        <v>3632</v>
      </c>
      <c r="B90" s="3">
        <v>2111</v>
      </c>
      <c r="C90" s="3" t="s">
        <v>40</v>
      </c>
      <c r="D90" s="4">
        <v>10000</v>
      </c>
      <c r="E90" s="4">
        <v>19100</v>
      </c>
      <c r="F90" s="4">
        <f>100*E90/D90</f>
        <v>191</v>
      </c>
      <c r="G90" s="4"/>
      <c r="H90" s="21">
        <v>10000</v>
      </c>
      <c r="I90" s="13" t="s">
        <v>71</v>
      </c>
      <c r="J90" s="16">
        <f>H90-D90</f>
        <v>0</v>
      </c>
      <c r="K90" s="140"/>
    </row>
    <row r="91" spans="1:11" x14ac:dyDescent="0.25">
      <c r="D91" s="18">
        <f>SUM(D90)</f>
        <v>10000</v>
      </c>
      <c r="E91" s="2">
        <f>SUM(E90)</f>
        <v>19100</v>
      </c>
      <c r="F91" s="2"/>
      <c r="G91" s="2"/>
      <c r="H91" s="2">
        <f>SUM(H90)</f>
        <v>10000</v>
      </c>
      <c r="I91" s="12">
        <f>H91-D91</f>
        <v>0</v>
      </c>
      <c r="J91" s="16"/>
      <c r="K91" s="140"/>
    </row>
    <row r="92" spans="1:11" x14ac:dyDescent="0.25">
      <c r="D92" s="2"/>
      <c r="E92" s="2"/>
      <c r="F92" s="2"/>
      <c r="G92" s="2"/>
      <c r="H92" s="2"/>
      <c r="I92" s="5"/>
      <c r="J92" s="16"/>
      <c r="K92" s="140"/>
    </row>
    <row r="93" spans="1:11" x14ac:dyDescent="0.25">
      <c r="A93" t="s">
        <v>72</v>
      </c>
      <c r="D93" s="2"/>
      <c r="E93" s="2"/>
      <c r="F93" s="2"/>
      <c r="G93" s="2"/>
      <c r="H93" s="2"/>
      <c r="I93" s="5"/>
      <c r="K93" s="140"/>
    </row>
    <row r="94" spans="1:11" ht="21" customHeight="1" x14ac:dyDescent="0.25">
      <c r="A94" s="3">
        <v>3639</v>
      </c>
      <c r="B94" s="3">
        <v>2111</v>
      </c>
      <c r="C94" s="3" t="s">
        <v>40</v>
      </c>
      <c r="D94" s="4">
        <v>50000</v>
      </c>
      <c r="E94" s="4">
        <v>521797.5</v>
      </c>
      <c r="F94" s="4">
        <f>100*E94/D94</f>
        <v>1043.595</v>
      </c>
      <c r="G94" s="4"/>
      <c r="H94" s="21">
        <v>50000</v>
      </c>
      <c r="I94" s="13" t="s">
        <v>73</v>
      </c>
      <c r="J94" s="16">
        <f>H94-D94</f>
        <v>0</v>
      </c>
      <c r="K94" s="140"/>
    </row>
    <row r="95" spans="1:11" x14ac:dyDescent="0.25">
      <c r="D95" s="18">
        <f>SUM(D94)</f>
        <v>50000</v>
      </c>
      <c r="E95" s="2">
        <f>SUM(E94)</f>
        <v>521797.5</v>
      </c>
      <c r="F95" s="2"/>
      <c r="G95" s="2"/>
      <c r="H95" s="2">
        <f>SUM(H94)</f>
        <v>50000</v>
      </c>
      <c r="I95" s="12">
        <f>H95-D95</f>
        <v>0</v>
      </c>
      <c r="J95" s="16"/>
      <c r="K95" s="140"/>
    </row>
    <row r="96" spans="1:11" x14ac:dyDescent="0.25">
      <c r="D96" s="2"/>
      <c r="E96" s="2"/>
      <c r="F96" s="2"/>
      <c r="G96" s="2"/>
      <c r="H96" s="2"/>
      <c r="I96" s="5"/>
      <c r="J96" s="16"/>
      <c r="K96" s="140"/>
    </row>
    <row r="97" spans="1:11" x14ac:dyDescent="0.25">
      <c r="A97" t="s">
        <v>74</v>
      </c>
      <c r="D97" s="2"/>
      <c r="E97" s="2"/>
      <c r="F97" s="2"/>
      <c r="G97" s="2"/>
      <c r="H97" s="2"/>
      <c r="I97" s="5"/>
      <c r="K97" s="140"/>
    </row>
    <row r="98" spans="1:11" x14ac:dyDescent="0.25">
      <c r="A98" s="3">
        <v>3725</v>
      </c>
      <c r="B98" s="3">
        <v>2324</v>
      </c>
      <c r="C98" s="3" t="s">
        <v>64</v>
      </c>
      <c r="D98" s="4">
        <v>200000</v>
      </c>
      <c r="E98" s="4">
        <v>443808.58</v>
      </c>
      <c r="F98" s="4">
        <f>100*E98/D98</f>
        <v>221.90429</v>
      </c>
      <c r="G98" s="4"/>
      <c r="H98" s="10">
        <v>200000</v>
      </c>
      <c r="I98" s="11" t="s">
        <v>75</v>
      </c>
      <c r="J98" s="16">
        <f>H98-D98</f>
        <v>0</v>
      </c>
      <c r="K98" s="140"/>
    </row>
    <row r="99" spans="1:11" x14ac:dyDescent="0.25">
      <c r="D99" s="18">
        <f>SUM(D98)</f>
        <v>200000</v>
      </c>
      <c r="E99" s="2">
        <f>SUM(E98)</f>
        <v>443808.58</v>
      </c>
      <c r="F99" s="2"/>
      <c r="G99" s="2"/>
      <c r="H99" s="2">
        <f>SUM(H98)</f>
        <v>200000</v>
      </c>
      <c r="I99" s="12">
        <f>H99-D99</f>
        <v>0</v>
      </c>
      <c r="J99" s="16"/>
      <c r="K99" s="140"/>
    </row>
    <row r="100" spans="1:11" x14ac:dyDescent="0.25">
      <c r="D100" s="2"/>
      <c r="E100" s="2"/>
      <c r="F100" s="2"/>
      <c r="G100" s="2"/>
      <c r="H100" s="2"/>
      <c r="I100" s="5"/>
      <c r="J100" s="16"/>
      <c r="K100" s="140"/>
    </row>
    <row r="101" spans="1:11" x14ac:dyDescent="0.25">
      <c r="A101" t="s">
        <v>76</v>
      </c>
      <c r="D101" s="2"/>
      <c r="E101" s="2"/>
      <c r="F101" s="2"/>
      <c r="G101" s="2"/>
      <c r="H101" s="2"/>
      <c r="I101" s="5"/>
      <c r="K101" s="140"/>
    </row>
    <row r="102" spans="1:11" x14ac:dyDescent="0.25">
      <c r="A102" s="3">
        <v>3726</v>
      </c>
      <c r="B102" s="3">
        <v>2111</v>
      </c>
      <c r="C102" s="3" t="s">
        <v>40</v>
      </c>
      <c r="D102" s="4">
        <v>3600</v>
      </c>
      <c r="E102" s="4">
        <v>0</v>
      </c>
      <c r="F102" s="4">
        <f t="shared" ref="F102:F103" si="6">100*E102/D102</f>
        <v>0</v>
      </c>
      <c r="G102" s="4"/>
      <c r="H102" s="10">
        <v>3600</v>
      </c>
      <c r="I102" s="11" t="s">
        <v>77</v>
      </c>
      <c r="J102" s="16">
        <f t="shared" ref="J102:J103" si="7">H102-D102</f>
        <v>0</v>
      </c>
      <c r="K102" s="140"/>
    </row>
    <row r="103" spans="1:11" ht="23.25" x14ac:dyDescent="0.25">
      <c r="A103" s="3">
        <v>3726</v>
      </c>
      <c r="B103" s="3">
        <v>2132</v>
      </c>
      <c r="C103" s="3" t="s">
        <v>37</v>
      </c>
      <c r="D103" s="4">
        <v>69000</v>
      </c>
      <c r="E103" s="4">
        <v>23540</v>
      </c>
      <c r="F103" s="4">
        <f t="shared" si="6"/>
        <v>34.115942028985508</v>
      </c>
      <c r="G103" s="4"/>
      <c r="H103" s="21">
        <v>69000</v>
      </c>
      <c r="I103" s="13" t="s">
        <v>78</v>
      </c>
      <c r="J103" s="16">
        <f t="shared" si="7"/>
        <v>0</v>
      </c>
      <c r="K103" s="140"/>
    </row>
    <row r="104" spans="1:11" x14ac:dyDescent="0.25">
      <c r="D104" s="18">
        <f>SUM(D102:D103)</f>
        <v>72600</v>
      </c>
      <c r="E104" s="2">
        <f>SUM(E102:E103)</f>
        <v>23540</v>
      </c>
      <c r="F104" s="2"/>
      <c r="G104" s="2"/>
      <c r="H104" s="2">
        <f>SUM(H102:H103)</f>
        <v>72600</v>
      </c>
      <c r="I104" s="12">
        <f>H104-D104</f>
        <v>0</v>
      </c>
      <c r="J104" s="16"/>
      <c r="K104" s="140"/>
    </row>
    <row r="105" spans="1:11" x14ac:dyDescent="0.25">
      <c r="D105" s="2"/>
      <c r="E105" s="2"/>
      <c r="F105" s="2"/>
      <c r="G105" s="2"/>
      <c r="H105" s="2"/>
      <c r="I105" s="121"/>
      <c r="J105" s="16"/>
      <c r="K105" s="140"/>
    </row>
    <row r="106" spans="1:11" x14ac:dyDescent="0.25">
      <c r="A106" t="s">
        <v>79</v>
      </c>
      <c r="D106" s="2"/>
      <c r="E106" s="2"/>
      <c r="F106" s="2"/>
      <c r="G106" s="2"/>
      <c r="H106" s="2"/>
      <c r="I106" s="5"/>
      <c r="J106" s="16"/>
      <c r="K106" s="140"/>
    </row>
    <row r="107" spans="1:11" x14ac:dyDescent="0.25">
      <c r="A107" s="3">
        <v>3727</v>
      </c>
      <c r="B107" s="3">
        <v>2111</v>
      </c>
      <c r="C107" s="3" t="s">
        <v>40</v>
      </c>
      <c r="D107" s="4">
        <v>0</v>
      </c>
      <c r="E107" s="4">
        <v>0</v>
      </c>
      <c r="F107" s="4" t="e">
        <f t="shared" ref="F107" si="8">100*E107/D107</f>
        <v>#DIV/0!</v>
      </c>
      <c r="G107" s="4"/>
      <c r="H107" s="10">
        <v>0</v>
      </c>
      <c r="I107" s="11" t="s">
        <v>80</v>
      </c>
      <c r="J107" s="16">
        <f t="shared" ref="J107" si="9">H107-D107</f>
        <v>0</v>
      </c>
      <c r="K107" s="140"/>
    </row>
    <row r="108" spans="1:11" x14ac:dyDescent="0.25">
      <c r="D108" s="18">
        <f>SUM(D107)</f>
        <v>0</v>
      </c>
      <c r="E108" s="2">
        <f>SUM(E107)</f>
        <v>0</v>
      </c>
      <c r="F108" s="2"/>
      <c r="G108" s="2"/>
      <c r="H108" s="2">
        <f>SUM(H107)</f>
        <v>0</v>
      </c>
      <c r="I108" s="12">
        <f>H108-D108</f>
        <v>0</v>
      </c>
      <c r="J108" s="16"/>
      <c r="K108" s="140"/>
    </row>
    <row r="109" spans="1:11" x14ac:dyDescent="0.25">
      <c r="D109" s="2"/>
      <c r="E109" s="2"/>
      <c r="F109" s="2"/>
      <c r="G109" s="2"/>
      <c r="H109" s="2"/>
      <c r="I109" s="5"/>
      <c r="J109" s="16"/>
      <c r="K109" s="140"/>
    </row>
    <row r="110" spans="1:11" x14ac:dyDescent="0.25">
      <c r="A110" s="1" t="s">
        <v>81</v>
      </c>
      <c r="D110" s="18"/>
      <c r="E110" s="2"/>
      <c r="F110" s="2"/>
      <c r="G110" s="2"/>
      <c r="H110" s="2"/>
      <c r="I110" s="5"/>
      <c r="J110" s="16"/>
      <c r="K110" s="140"/>
    </row>
    <row r="111" spans="1:11" x14ac:dyDescent="0.25">
      <c r="A111" s="3">
        <v>3745</v>
      </c>
      <c r="B111" s="3">
        <v>2321</v>
      </c>
      <c r="C111" s="3" t="s">
        <v>82</v>
      </c>
      <c r="D111" s="4">
        <v>0</v>
      </c>
      <c r="E111" s="4">
        <v>0</v>
      </c>
      <c r="F111" s="4" t="e">
        <f>100*E111/D111</f>
        <v>#DIV/0!</v>
      </c>
      <c r="G111" s="4"/>
      <c r="H111" s="10">
        <v>0</v>
      </c>
      <c r="I111" s="11"/>
      <c r="J111" s="16">
        <f>H111-D111</f>
        <v>0</v>
      </c>
      <c r="K111" s="140"/>
    </row>
    <row r="112" spans="1:11" x14ac:dyDescent="0.25">
      <c r="D112" s="18">
        <f>SUM(D111)</f>
        <v>0</v>
      </c>
      <c r="E112" s="2">
        <f>SUM(E111)</f>
        <v>0</v>
      </c>
      <c r="F112" s="2"/>
      <c r="G112" s="2"/>
      <c r="H112" s="2">
        <f>SUM(H111)</f>
        <v>0</v>
      </c>
      <c r="I112" s="12">
        <f>H112-D112</f>
        <v>0</v>
      </c>
      <c r="J112" s="16"/>
      <c r="K112" s="140"/>
    </row>
    <row r="113" spans="1:11" x14ac:dyDescent="0.25">
      <c r="D113" s="2"/>
      <c r="E113" s="2"/>
      <c r="F113" s="2"/>
      <c r="G113" s="2"/>
      <c r="H113" s="2"/>
      <c r="I113" s="5"/>
      <c r="J113" s="16"/>
      <c r="K113" s="140"/>
    </row>
    <row r="114" spans="1:11" x14ac:dyDescent="0.25">
      <c r="A114" s="1" t="s">
        <v>83</v>
      </c>
      <c r="D114" s="2"/>
      <c r="E114" s="2"/>
      <c r="F114" s="2"/>
      <c r="G114" s="2"/>
      <c r="H114" s="2"/>
      <c r="I114" s="5"/>
      <c r="J114" s="16"/>
      <c r="K114" s="140"/>
    </row>
    <row r="115" spans="1:11" x14ac:dyDescent="0.25">
      <c r="A115" s="3">
        <v>4351</v>
      </c>
      <c r="B115" s="3">
        <v>2111</v>
      </c>
      <c r="C115" s="3" t="s">
        <v>40</v>
      </c>
      <c r="D115" s="4">
        <v>240400</v>
      </c>
      <c r="E115" s="4">
        <f>537314.99+33998.08</f>
        <v>571313.06999999995</v>
      </c>
      <c r="F115" s="4">
        <f>100*E115/D115</f>
        <v>237.65102745424289</v>
      </c>
      <c r="G115" s="4"/>
      <c r="H115" s="10">
        <f>170400+70000</f>
        <v>240400</v>
      </c>
      <c r="I115" s="22" t="s">
        <v>84</v>
      </c>
      <c r="J115" s="16">
        <f>H115-D115</f>
        <v>0</v>
      </c>
      <c r="K115" s="140"/>
    </row>
    <row r="116" spans="1:11" x14ac:dyDescent="0.25">
      <c r="A116" s="3">
        <v>4351</v>
      </c>
      <c r="B116" s="3">
        <v>2132</v>
      </c>
      <c r="C116" s="3" t="s">
        <v>37</v>
      </c>
      <c r="D116" s="4">
        <v>192600</v>
      </c>
      <c r="E116" s="4">
        <v>226658</v>
      </c>
      <c r="F116" s="4">
        <f>100*E116/D116</f>
        <v>117.68328141225338</v>
      </c>
      <c r="G116" s="4"/>
      <c r="H116" s="10">
        <f>212000-19400</f>
        <v>192600</v>
      </c>
      <c r="I116" s="22" t="s">
        <v>85</v>
      </c>
      <c r="J116" s="16">
        <f>H116-D116</f>
        <v>0</v>
      </c>
      <c r="K116" s="140"/>
    </row>
    <row r="117" spans="1:11" x14ac:dyDescent="0.25">
      <c r="D117" s="18">
        <f>SUM(D115:D116)</f>
        <v>433000</v>
      </c>
      <c r="E117" s="2">
        <f>SUM(E115:E116)</f>
        <v>797971.07</v>
      </c>
      <c r="F117" s="2"/>
      <c r="G117" s="2"/>
      <c r="H117" s="2">
        <f>SUM(H115:H116)</f>
        <v>433000</v>
      </c>
      <c r="I117" s="12">
        <f>H117-D117</f>
        <v>0</v>
      </c>
      <c r="J117" s="16"/>
      <c r="K117" s="140"/>
    </row>
    <row r="118" spans="1:11" x14ac:dyDescent="0.25">
      <c r="D118" s="2"/>
      <c r="E118" s="2"/>
      <c r="F118" s="2"/>
      <c r="G118" s="2"/>
      <c r="H118" s="2"/>
      <c r="I118" s="121"/>
      <c r="J118" s="16"/>
      <c r="K118" s="140"/>
    </row>
    <row r="119" spans="1:11" x14ac:dyDescent="0.25">
      <c r="A119" s="1" t="s">
        <v>86</v>
      </c>
      <c r="D119" s="2"/>
      <c r="E119" s="2"/>
      <c r="F119" s="2"/>
      <c r="G119" s="2"/>
      <c r="H119" s="2"/>
      <c r="J119" s="16"/>
      <c r="K119" s="140"/>
    </row>
    <row r="120" spans="1:11" x14ac:dyDescent="0.25">
      <c r="A120" s="3">
        <v>6171</v>
      </c>
      <c r="B120" s="3">
        <v>2111</v>
      </c>
      <c r="C120" s="3" t="s">
        <v>40</v>
      </c>
      <c r="D120" s="4">
        <v>0</v>
      </c>
      <c r="E120" s="4">
        <v>200</v>
      </c>
      <c r="F120" s="4" t="e">
        <f t="shared" ref="F120:F125" si="10">100*E120/D120</f>
        <v>#DIV/0!</v>
      </c>
      <c r="G120" s="4"/>
      <c r="H120" s="10">
        <v>0</v>
      </c>
      <c r="I120" s="11"/>
      <c r="J120" s="16">
        <f t="shared" ref="J120:J125" si="11">H120-D120</f>
        <v>0</v>
      </c>
      <c r="K120" s="140"/>
    </row>
    <row r="121" spans="1:11" x14ac:dyDescent="0.25">
      <c r="A121" s="3">
        <v>6171</v>
      </c>
      <c r="B121" s="3">
        <v>2112</v>
      </c>
      <c r="C121" s="3" t="s">
        <v>87</v>
      </c>
      <c r="D121" s="4">
        <v>0</v>
      </c>
      <c r="E121" s="4">
        <v>9361</v>
      </c>
      <c r="F121" s="4" t="e">
        <f t="shared" si="10"/>
        <v>#DIV/0!</v>
      </c>
      <c r="G121" s="4"/>
      <c r="H121" s="10">
        <v>0</v>
      </c>
      <c r="I121" s="11"/>
      <c r="J121" s="16">
        <f t="shared" si="11"/>
        <v>0</v>
      </c>
      <c r="K121" s="140"/>
    </row>
    <row r="122" spans="1:11" x14ac:dyDescent="0.25">
      <c r="A122" s="3">
        <v>6171</v>
      </c>
      <c r="B122" s="3">
        <v>2119</v>
      </c>
      <c r="C122" s="3" t="s">
        <v>88</v>
      </c>
      <c r="D122" s="4">
        <v>0</v>
      </c>
      <c r="E122" s="4">
        <v>12221</v>
      </c>
      <c r="F122" s="4" t="e">
        <f t="shared" si="10"/>
        <v>#DIV/0!</v>
      </c>
      <c r="G122" s="4"/>
      <c r="H122" s="10">
        <v>0</v>
      </c>
      <c r="I122" s="11" t="s">
        <v>89</v>
      </c>
      <c r="J122" s="16">
        <f t="shared" si="11"/>
        <v>0</v>
      </c>
      <c r="K122" s="140"/>
    </row>
    <row r="123" spans="1:11" x14ac:dyDescent="0.25">
      <c r="A123" s="3">
        <v>6171</v>
      </c>
      <c r="B123" s="3">
        <v>2131</v>
      </c>
      <c r="C123" s="3" t="s">
        <v>90</v>
      </c>
      <c r="D123" s="4">
        <v>250000</v>
      </c>
      <c r="E123" s="4">
        <v>8385</v>
      </c>
      <c r="F123" s="4">
        <f t="shared" si="10"/>
        <v>3.3540000000000001</v>
      </c>
      <c r="G123" s="4"/>
      <c r="H123" s="10">
        <v>250000</v>
      </c>
      <c r="I123" s="11" t="s">
        <v>91</v>
      </c>
      <c r="J123" s="16">
        <f t="shared" si="11"/>
        <v>0</v>
      </c>
      <c r="K123" s="140"/>
    </row>
    <row r="124" spans="1:11" x14ac:dyDescent="0.25">
      <c r="A124" s="3">
        <v>6171</v>
      </c>
      <c r="B124" s="3">
        <v>2324</v>
      </c>
      <c r="C124" s="3" t="s">
        <v>92</v>
      </c>
      <c r="D124" s="4">
        <v>0</v>
      </c>
      <c r="E124" s="4">
        <f>750+40523.24</f>
        <v>41273.24</v>
      </c>
      <c r="F124" s="4" t="e">
        <f t="shared" si="10"/>
        <v>#DIV/0!</v>
      </c>
      <c r="G124" s="4"/>
      <c r="H124" s="10">
        <v>0</v>
      </c>
      <c r="I124" s="11"/>
      <c r="J124" s="16">
        <f t="shared" si="11"/>
        <v>0</v>
      </c>
      <c r="K124" s="140"/>
    </row>
    <row r="125" spans="1:11" x14ac:dyDescent="0.25">
      <c r="A125" s="3">
        <v>6171</v>
      </c>
      <c r="B125" s="3">
        <v>3111</v>
      </c>
      <c r="C125" s="3" t="s">
        <v>93</v>
      </c>
      <c r="D125" s="4">
        <v>0</v>
      </c>
      <c r="E125" s="4">
        <v>18900</v>
      </c>
      <c r="F125" s="4" t="e">
        <f t="shared" si="10"/>
        <v>#DIV/0!</v>
      </c>
      <c r="G125" s="4"/>
      <c r="H125" s="10">
        <v>0</v>
      </c>
      <c r="I125" s="11"/>
      <c r="J125" s="16">
        <f t="shared" si="11"/>
        <v>0</v>
      </c>
      <c r="K125" s="140"/>
    </row>
    <row r="126" spans="1:11" x14ac:dyDescent="0.25">
      <c r="D126" s="18">
        <f>SUM(D120:D125)</f>
        <v>250000</v>
      </c>
      <c r="E126" s="2">
        <f>SUM(E120:E125)</f>
        <v>90340.239999999991</v>
      </c>
      <c r="F126" s="2"/>
      <c r="G126" s="2"/>
      <c r="H126" s="2">
        <f>SUM(H120:H125)</f>
        <v>250000</v>
      </c>
      <c r="I126" s="12">
        <f>H126-D126</f>
        <v>0</v>
      </c>
      <c r="J126" s="16"/>
      <c r="K126" s="140"/>
    </row>
    <row r="127" spans="1:11" x14ac:dyDescent="0.25">
      <c r="D127" s="2"/>
      <c r="E127" s="2"/>
      <c r="F127" s="2"/>
      <c r="G127" s="2"/>
      <c r="H127" s="2"/>
      <c r="I127" s="5"/>
      <c r="J127" s="16"/>
      <c r="K127" s="140"/>
    </row>
    <row r="128" spans="1:11" x14ac:dyDescent="0.25">
      <c r="A128" s="1" t="s">
        <v>94</v>
      </c>
      <c r="D128" s="2"/>
      <c r="E128" s="2"/>
      <c r="F128" s="2"/>
      <c r="G128" s="2"/>
      <c r="H128" s="2"/>
      <c r="I128" s="5"/>
      <c r="J128" s="16"/>
      <c r="K128" s="140"/>
    </row>
    <row r="129" spans="1:11" x14ac:dyDescent="0.25">
      <c r="A129" s="3">
        <v>6310</v>
      </c>
      <c r="B129" s="3">
        <v>2141</v>
      </c>
      <c r="C129" s="3" t="s">
        <v>95</v>
      </c>
      <c r="D129" s="4">
        <v>1400</v>
      </c>
      <c r="E129" s="4">
        <v>712069.62</v>
      </c>
      <c r="F129" s="4">
        <f t="shared" ref="F129:F130" si="12">100*E129/D129</f>
        <v>50862.115714285712</v>
      </c>
      <c r="G129" s="4"/>
      <c r="H129" s="10">
        <v>1400</v>
      </c>
      <c r="I129" s="11" t="s">
        <v>96</v>
      </c>
      <c r="J129" s="16">
        <f t="shared" ref="J129:J130" si="13">H129-D129</f>
        <v>0</v>
      </c>
      <c r="K129" s="140"/>
    </row>
    <row r="130" spans="1:11" x14ac:dyDescent="0.25">
      <c r="A130" s="3">
        <v>6310</v>
      </c>
      <c r="B130" s="3">
        <v>2329</v>
      </c>
      <c r="C130" s="3" t="s">
        <v>97</v>
      </c>
      <c r="D130" s="4">
        <v>0</v>
      </c>
      <c r="E130" s="4">
        <v>0</v>
      </c>
      <c r="F130" s="4" t="e">
        <f t="shared" si="12"/>
        <v>#DIV/0!</v>
      </c>
      <c r="G130" s="4"/>
      <c r="H130" s="10">
        <v>0</v>
      </c>
      <c r="I130" s="11" t="s">
        <v>98</v>
      </c>
      <c r="J130" s="16">
        <f t="shared" si="13"/>
        <v>0</v>
      </c>
      <c r="K130" s="140"/>
    </row>
    <row r="131" spans="1:11" x14ac:dyDescent="0.25">
      <c r="D131" s="18">
        <f>SUM(D129:D130)</f>
        <v>1400</v>
      </c>
      <c r="E131" s="2">
        <f>SUM(E129:E130)</f>
        <v>712069.62</v>
      </c>
      <c r="F131" s="2"/>
      <c r="G131" s="2"/>
      <c r="H131" s="2">
        <f>SUM(H129:H130)</f>
        <v>1400</v>
      </c>
      <c r="I131" s="12">
        <f>H131-D131</f>
        <v>0</v>
      </c>
      <c r="J131" s="16"/>
      <c r="K131" s="140"/>
    </row>
    <row r="132" spans="1:11" x14ac:dyDescent="0.25">
      <c r="D132" s="2"/>
      <c r="E132" s="2"/>
      <c r="F132" s="2"/>
      <c r="G132" s="2"/>
      <c r="H132" s="2"/>
      <c r="I132" s="5"/>
      <c r="J132" s="16"/>
      <c r="K132" s="140"/>
    </row>
    <row r="133" spans="1:11" x14ac:dyDescent="0.25">
      <c r="D133" s="2"/>
      <c r="E133" s="2"/>
      <c r="F133" s="2"/>
      <c r="G133" s="2"/>
      <c r="H133" s="2"/>
      <c r="K133" s="140"/>
    </row>
    <row r="134" spans="1:11" x14ac:dyDescent="0.25">
      <c r="D134" s="43">
        <f>D131+D126+D117+D112+D108+D104+D99+D95+D91+D87+D82+D77+D72+D68+D64+D60+D55+D46+D41+D37+D33+D29+D24+D50</f>
        <v>52234000</v>
      </c>
      <c r="E134" s="2">
        <f>E131+E126+E117+E112+E108+E104+E99+E95+E91+E87+E82+E77+E72+E68+E64+E60+E55+E46+E41+E37+E33+E29+E24+E50</f>
        <v>57820094.069999993</v>
      </c>
      <c r="F134" s="2"/>
      <c r="G134" s="2"/>
      <c r="H134" s="78">
        <f>H131+H126+H117+H112+H108+H104+H99+H95+H91+H87+H82+H77+H72+H68+H64+H60+H55+H46+H41+H37+H33+H29+H24+H50</f>
        <v>57326100</v>
      </c>
      <c r="I134" s="2">
        <f>I131+I126+I117+I112+I108+I104+I99+I95+I91+I87+I82+I77+I72+I68+I64+I60+I55+I46+I41+I37+I33+I29+I24+I50</f>
        <v>5092100</v>
      </c>
      <c r="J134" s="16">
        <f>SUM(J2:J133)</f>
        <v>5092100</v>
      </c>
      <c r="K134" s="140"/>
    </row>
    <row r="135" spans="1:11" x14ac:dyDescent="0.25">
      <c r="D135" s="42">
        <v>-52234000</v>
      </c>
      <c r="E135" s="42">
        <v>-61691118.960000001</v>
      </c>
      <c r="F135" s="2"/>
      <c r="G135" s="2"/>
      <c r="H135" s="2"/>
      <c r="I135" s="43">
        <f>H134-I134</f>
        <v>52234000</v>
      </c>
      <c r="K135" s="140"/>
    </row>
    <row r="136" spans="1:11" x14ac:dyDescent="0.25">
      <c r="D136" s="2">
        <f>SUM(D134:D135)</f>
        <v>0</v>
      </c>
      <c r="E136" s="2">
        <f>SUM(E134:E135)</f>
        <v>-3871024.890000008</v>
      </c>
      <c r="F136" s="2"/>
      <c r="G136" s="2"/>
      <c r="H136" s="2"/>
      <c r="I136" s="82">
        <f>D134-I135</f>
        <v>0</v>
      </c>
      <c r="K136" s="140"/>
    </row>
    <row r="137" spans="1:11" x14ac:dyDescent="0.25">
      <c r="D137" s="2"/>
      <c r="E137" s="82">
        <v>3500</v>
      </c>
      <c r="F137" s="82" t="s">
        <v>99</v>
      </c>
      <c r="G137" s="82"/>
      <c r="H137" s="82"/>
    </row>
    <row r="138" spans="1:11" x14ac:dyDescent="0.25">
      <c r="D138" s="2"/>
      <c r="E138" s="82">
        <v>6882</v>
      </c>
      <c r="F138" s="82" t="s">
        <v>100</v>
      </c>
      <c r="G138" s="82"/>
      <c r="H138" s="82"/>
    </row>
    <row r="139" spans="1:11" x14ac:dyDescent="0.25">
      <c r="D139" s="2"/>
      <c r="E139" s="82">
        <v>603876</v>
      </c>
      <c r="F139" s="82" t="s">
        <v>101</v>
      </c>
      <c r="G139" s="82"/>
      <c r="H139" s="82"/>
    </row>
    <row r="140" spans="1:11" x14ac:dyDescent="0.25">
      <c r="D140" s="2"/>
      <c r="E140" s="82">
        <f>194051.08+3039+28676.81</f>
        <v>225766.88999999998</v>
      </c>
      <c r="F140" s="82" t="s">
        <v>102</v>
      </c>
      <c r="G140" s="82"/>
      <c r="H140" s="82"/>
    </row>
    <row r="141" spans="1:11" x14ac:dyDescent="0.25">
      <c r="D141" s="2"/>
      <c r="E141" s="82">
        <v>3031000</v>
      </c>
      <c r="F141" s="82" t="s">
        <v>103</v>
      </c>
      <c r="G141" s="82"/>
      <c r="H141" s="82"/>
    </row>
    <row r="142" spans="1:11" x14ac:dyDescent="0.25">
      <c r="D142" s="2"/>
      <c r="E142" s="82">
        <f>SUM(E136:E141)</f>
        <v>-7.9162418842315674E-9</v>
      </c>
      <c r="F142" s="2"/>
      <c r="G142" s="2"/>
      <c r="H142" s="2"/>
    </row>
    <row r="143" spans="1:11" x14ac:dyDescent="0.25">
      <c r="D143" s="2"/>
      <c r="E143" s="2"/>
      <c r="F143" s="2"/>
      <c r="G143" s="2"/>
      <c r="H143" s="2"/>
    </row>
    <row r="144" spans="1:11" x14ac:dyDescent="0.25">
      <c r="D144" s="2"/>
      <c r="E144" s="2"/>
      <c r="F144" s="2"/>
      <c r="G144" s="2"/>
      <c r="H144" s="2"/>
    </row>
    <row r="145" spans="4:8" x14ac:dyDescent="0.25">
      <c r="D145" s="2"/>
      <c r="E145" s="2"/>
      <c r="F145" s="2"/>
      <c r="G145" s="2"/>
      <c r="H145" s="2"/>
    </row>
    <row r="146" spans="4:8" x14ac:dyDescent="0.25">
      <c r="D146" s="2"/>
      <c r="E146" s="2"/>
      <c r="F146" s="2"/>
      <c r="G146" s="2"/>
      <c r="H146" s="2"/>
    </row>
    <row r="147" spans="4:8" x14ac:dyDescent="0.25">
      <c r="D147" s="2"/>
      <c r="E147" s="2"/>
      <c r="F147" s="2"/>
      <c r="G147" s="2"/>
      <c r="H147" s="2"/>
    </row>
    <row r="148" spans="4:8" x14ac:dyDescent="0.25">
      <c r="D148" s="2"/>
      <c r="E148" s="2"/>
      <c r="F148" s="2"/>
      <c r="G148" s="2"/>
      <c r="H148" s="2"/>
    </row>
    <row r="149" spans="4:8" x14ac:dyDescent="0.25">
      <c r="D149" s="2"/>
      <c r="E149" s="2"/>
      <c r="F149" s="2"/>
      <c r="G149" s="2"/>
      <c r="H149" s="2"/>
    </row>
    <row r="150" spans="4:8" x14ac:dyDescent="0.25">
      <c r="D150" s="2"/>
      <c r="E150" s="2"/>
      <c r="F150" s="2"/>
      <c r="G150" s="2"/>
      <c r="H150" s="2"/>
    </row>
    <row r="151" spans="4:8" x14ac:dyDescent="0.25">
      <c r="D151" s="2"/>
      <c r="E151" s="2"/>
      <c r="F151" s="2"/>
      <c r="G151" s="2"/>
      <c r="H151" s="2"/>
    </row>
    <row r="152" spans="4:8" x14ac:dyDescent="0.25">
      <c r="D152" s="2"/>
      <c r="E152" s="2"/>
      <c r="F152" s="2"/>
      <c r="G152" s="2"/>
      <c r="H152" s="2"/>
    </row>
    <row r="153" spans="4:8" x14ac:dyDescent="0.25">
      <c r="D153" s="2"/>
      <c r="E153" s="2"/>
      <c r="F153" s="2"/>
      <c r="G153" s="2"/>
      <c r="H153" s="2"/>
    </row>
    <row r="154" spans="4:8" x14ac:dyDescent="0.25">
      <c r="D154" s="2"/>
      <c r="E154" s="2"/>
      <c r="F154" s="2"/>
      <c r="G154" s="2"/>
      <c r="H154" s="2"/>
    </row>
    <row r="155" spans="4:8" x14ac:dyDescent="0.25">
      <c r="D155" s="2"/>
      <c r="E155" s="2"/>
      <c r="F155" s="2"/>
      <c r="G155" s="2"/>
      <c r="H155" s="2"/>
    </row>
    <row r="156" spans="4:8" x14ac:dyDescent="0.25">
      <c r="D156" s="2"/>
      <c r="E156" s="2"/>
      <c r="F156" s="2"/>
      <c r="G156" s="2"/>
      <c r="H156" s="2"/>
    </row>
    <row r="157" spans="4:8" x14ac:dyDescent="0.25">
      <c r="D157" s="2"/>
      <c r="E157" s="2"/>
      <c r="F157" s="2"/>
      <c r="G157" s="2"/>
      <c r="H157" s="2"/>
    </row>
    <row r="158" spans="4:8" x14ac:dyDescent="0.25">
      <c r="D158" s="2"/>
      <c r="E158" s="2"/>
      <c r="F158" s="2"/>
      <c r="G158" s="2"/>
      <c r="H158" s="2"/>
    </row>
    <row r="159" spans="4:8" x14ac:dyDescent="0.25">
      <c r="D159" s="2"/>
      <c r="E159" s="2"/>
      <c r="F159" s="2"/>
      <c r="G159" s="2"/>
      <c r="H159" s="2"/>
    </row>
    <row r="160" spans="4:8" x14ac:dyDescent="0.25">
      <c r="D160" s="2"/>
      <c r="E160" s="2"/>
      <c r="F160" s="2"/>
      <c r="G160" s="2"/>
      <c r="H160" s="2"/>
    </row>
    <row r="161" spans="4:8" x14ac:dyDescent="0.25">
      <c r="D161" s="2"/>
      <c r="E161" s="2"/>
      <c r="F161" s="2"/>
      <c r="G161" s="2"/>
      <c r="H161" s="2"/>
    </row>
    <row r="162" spans="4:8" x14ac:dyDescent="0.25">
      <c r="D162" s="2"/>
      <c r="E162" s="2"/>
      <c r="F162" s="2"/>
      <c r="G162" s="2"/>
      <c r="H162" s="2"/>
    </row>
    <row r="163" spans="4:8" x14ac:dyDescent="0.25">
      <c r="D163" s="2"/>
      <c r="E163" s="2"/>
      <c r="F163" s="2"/>
      <c r="G163" s="2"/>
      <c r="H163" s="2"/>
    </row>
    <row r="164" spans="4:8" x14ac:dyDescent="0.25">
      <c r="D164" s="2"/>
      <c r="E164" s="2"/>
      <c r="F164" s="2"/>
      <c r="G164" s="2"/>
      <c r="H164" s="2"/>
    </row>
    <row r="165" spans="4:8" x14ac:dyDescent="0.25">
      <c r="D165" s="2"/>
      <c r="E165" s="2"/>
      <c r="F165" s="2"/>
      <c r="G165" s="2"/>
      <c r="H165" s="2"/>
    </row>
    <row r="166" spans="4:8" x14ac:dyDescent="0.25">
      <c r="D166" s="2"/>
      <c r="E166" s="2"/>
      <c r="F166" s="2"/>
      <c r="G166" s="2"/>
      <c r="H166" s="2"/>
    </row>
    <row r="167" spans="4:8" x14ac:dyDescent="0.25">
      <c r="D167" s="2"/>
      <c r="E167" s="2"/>
      <c r="F167" s="2"/>
      <c r="G167" s="2"/>
      <c r="H167" s="2"/>
    </row>
    <row r="168" spans="4:8" x14ac:dyDescent="0.25">
      <c r="D168" s="2"/>
      <c r="E168" s="2"/>
      <c r="F168" s="2"/>
      <c r="G168" s="2"/>
      <c r="H168" s="2"/>
    </row>
    <row r="169" spans="4:8" x14ac:dyDescent="0.25">
      <c r="D169" s="2"/>
      <c r="E169" s="2"/>
      <c r="F169" s="2"/>
      <c r="G169" s="2"/>
      <c r="H169" s="2"/>
    </row>
    <row r="170" spans="4:8" x14ac:dyDescent="0.25">
      <c r="D170" s="2"/>
      <c r="E170" s="2"/>
      <c r="F170" s="2"/>
      <c r="G170" s="2"/>
      <c r="H170" s="2"/>
    </row>
    <row r="171" spans="4:8" x14ac:dyDescent="0.25">
      <c r="D171" s="2"/>
      <c r="E171" s="2"/>
      <c r="F171" s="2"/>
      <c r="G171" s="2"/>
      <c r="H171" s="2"/>
    </row>
    <row r="172" spans="4:8" x14ac:dyDescent="0.25">
      <c r="D172" s="2"/>
      <c r="E172" s="2"/>
      <c r="F172" s="2"/>
      <c r="G172" s="2"/>
      <c r="H172" s="2"/>
    </row>
    <row r="173" spans="4:8" x14ac:dyDescent="0.25">
      <c r="D173" s="2"/>
      <c r="E173" s="2"/>
      <c r="F173" s="2"/>
      <c r="G173" s="2"/>
      <c r="H173" s="2"/>
    </row>
    <row r="174" spans="4:8" x14ac:dyDescent="0.25">
      <c r="D174" s="2"/>
      <c r="E174" s="2"/>
      <c r="F174" s="2"/>
      <c r="G174" s="2"/>
      <c r="H174" s="2"/>
    </row>
    <row r="175" spans="4:8" x14ac:dyDescent="0.25">
      <c r="D175" s="2"/>
      <c r="E175" s="2"/>
      <c r="F175" s="2"/>
      <c r="G175" s="2"/>
      <c r="H175" s="2"/>
    </row>
    <row r="176" spans="4:8" x14ac:dyDescent="0.25">
      <c r="D176" s="2"/>
      <c r="E176" s="2"/>
      <c r="F176" s="2"/>
      <c r="G176" s="2"/>
      <c r="H176" s="2"/>
    </row>
    <row r="177" spans="4:8" x14ac:dyDescent="0.25">
      <c r="D177" s="2"/>
      <c r="E177" s="2"/>
      <c r="F177" s="2"/>
      <c r="G177" s="2"/>
      <c r="H177" s="2"/>
    </row>
    <row r="178" spans="4:8" x14ac:dyDescent="0.25">
      <c r="D178" s="2"/>
      <c r="E178" s="2"/>
      <c r="F178" s="2"/>
      <c r="G178" s="2"/>
      <c r="H178" s="2"/>
    </row>
    <row r="179" spans="4:8" x14ac:dyDescent="0.25">
      <c r="D179" s="2"/>
      <c r="E179" s="2"/>
      <c r="F179" s="2"/>
      <c r="G179" s="2"/>
      <c r="H179" s="2"/>
    </row>
    <row r="180" spans="4:8" x14ac:dyDescent="0.25">
      <c r="D180" s="2"/>
      <c r="E180" s="2"/>
      <c r="F180" s="2"/>
      <c r="G180" s="2"/>
      <c r="H180" s="2"/>
    </row>
    <row r="181" spans="4:8" x14ac:dyDescent="0.25">
      <c r="D181" s="2"/>
      <c r="E181" s="2"/>
      <c r="F181" s="2"/>
      <c r="G181" s="2"/>
      <c r="H181" s="2"/>
    </row>
    <row r="182" spans="4:8" x14ac:dyDescent="0.25">
      <c r="D182" s="2"/>
      <c r="E182" s="2"/>
      <c r="F182" s="2"/>
      <c r="G182" s="2"/>
      <c r="H182" s="2"/>
    </row>
    <row r="183" spans="4:8" x14ac:dyDescent="0.25">
      <c r="D183" s="2"/>
      <c r="E183" s="2"/>
      <c r="F183" s="2"/>
      <c r="G183" s="2"/>
      <c r="H183" s="2"/>
    </row>
    <row r="184" spans="4:8" x14ac:dyDescent="0.25">
      <c r="D184" s="2"/>
      <c r="E184" s="2"/>
      <c r="F184" s="2"/>
      <c r="G184" s="2"/>
      <c r="H184" s="2"/>
    </row>
    <row r="185" spans="4:8" x14ac:dyDescent="0.25">
      <c r="D185" s="2"/>
      <c r="E185" s="2"/>
      <c r="F185" s="2"/>
      <c r="G185" s="2"/>
      <c r="H185" s="2"/>
    </row>
    <row r="186" spans="4:8" x14ac:dyDescent="0.25">
      <c r="D186" s="2"/>
      <c r="E186" s="2"/>
      <c r="F186" s="2"/>
      <c r="G186" s="2"/>
      <c r="H186" s="2"/>
    </row>
    <row r="187" spans="4:8" x14ac:dyDescent="0.25">
      <c r="D187" s="2"/>
      <c r="E187" s="2"/>
      <c r="F187" s="2"/>
      <c r="G187" s="2"/>
      <c r="H187" s="2"/>
    </row>
    <row r="188" spans="4:8" x14ac:dyDescent="0.25">
      <c r="D188" s="2"/>
      <c r="E188" s="2"/>
      <c r="F188" s="2"/>
      <c r="G188" s="2"/>
      <c r="H188" s="2"/>
    </row>
    <row r="189" spans="4:8" x14ac:dyDescent="0.25">
      <c r="D189" s="2"/>
      <c r="E189" s="2"/>
      <c r="F189" s="2"/>
      <c r="G189" s="2"/>
      <c r="H189" s="2"/>
    </row>
    <row r="190" spans="4:8" x14ac:dyDescent="0.25">
      <c r="D190" s="2"/>
      <c r="E190" s="2"/>
      <c r="F190" s="2"/>
      <c r="G190" s="2"/>
      <c r="H190" s="2"/>
    </row>
    <row r="191" spans="4:8" x14ac:dyDescent="0.25">
      <c r="D191" s="2"/>
      <c r="E191" s="2"/>
      <c r="F191" s="2"/>
      <c r="G191" s="2"/>
      <c r="H191" s="2"/>
    </row>
    <row r="192" spans="4:8" x14ac:dyDescent="0.25">
      <c r="D192" s="2"/>
      <c r="E192" s="2"/>
      <c r="F192" s="2"/>
      <c r="G192" s="2"/>
      <c r="H192" s="2"/>
    </row>
    <row r="193" spans="4:8" x14ac:dyDescent="0.25">
      <c r="D193" s="2"/>
      <c r="E193" s="2"/>
      <c r="F193" s="2"/>
      <c r="G193" s="2"/>
      <c r="H193" s="2"/>
    </row>
    <row r="194" spans="4:8" x14ac:dyDescent="0.25">
      <c r="D194" s="2"/>
      <c r="E194" s="2"/>
      <c r="F194" s="2"/>
      <c r="G194" s="2"/>
      <c r="H194" s="2"/>
    </row>
    <row r="195" spans="4:8" x14ac:dyDescent="0.25">
      <c r="D195" s="2"/>
      <c r="E195" s="2"/>
      <c r="F195" s="2"/>
      <c r="G195" s="2"/>
      <c r="H195" s="2"/>
    </row>
    <row r="196" spans="4:8" x14ac:dyDescent="0.25">
      <c r="D196" s="2"/>
      <c r="E196" s="2"/>
      <c r="F196" s="2"/>
      <c r="G196" s="2"/>
      <c r="H196" s="2"/>
    </row>
    <row r="197" spans="4:8" x14ac:dyDescent="0.25">
      <c r="D197" s="2"/>
      <c r="E197" s="2"/>
      <c r="F197" s="2"/>
      <c r="G197" s="2"/>
      <c r="H197" s="2"/>
    </row>
    <row r="198" spans="4:8" x14ac:dyDescent="0.25">
      <c r="D198" s="2"/>
      <c r="E198" s="2"/>
      <c r="F198" s="2"/>
      <c r="G198" s="2"/>
      <c r="H198" s="2"/>
    </row>
    <row r="199" spans="4:8" x14ac:dyDescent="0.25">
      <c r="D199" s="2"/>
      <c r="E199" s="2"/>
      <c r="F199" s="2"/>
      <c r="G199" s="2"/>
      <c r="H199" s="2"/>
    </row>
    <row r="200" spans="4:8" x14ac:dyDescent="0.25">
      <c r="D200" s="2"/>
      <c r="E200" s="2"/>
      <c r="F200" s="2"/>
      <c r="G200" s="2"/>
      <c r="H200" s="2"/>
    </row>
    <row r="201" spans="4:8" x14ac:dyDescent="0.25">
      <c r="D201" s="2"/>
      <c r="E201" s="2"/>
      <c r="F201" s="2"/>
      <c r="G201" s="2"/>
      <c r="H201" s="2"/>
    </row>
    <row r="202" spans="4:8" x14ac:dyDescent="0.25">
      <c r="D202" s="2"/>
      <c r="E202" s="2"/>
      <c r="F202" s="2"/>
      <c r="G202" s="2"/>
      <c r="H202" s="2"/>
    </row>
    <row r="203" spans="4:8" x14ac:dyDescent="0.25">
      <c r="D203" s="2"/>
      <c r="E203" s="2"/>
      <c r="F203" s="2"/>
      <c r="G203" s="2"/>
      <c r="H203" s="2"/>
    </row>
    <row r="204" spans="4:8" x14ac:dyDescent="0.25">
      <c r="D204" s="2"/>
      <c r="E204" s="2"/>
      <c r="F204" s="2"/>
      <c r="G204" s="2"/>
      <c r="H204" s="2"/>
    </row>
    <row r="205" spans="4:8" x14ac:dyDescent="0.25">
      <c r="D205" s="2"/>
      <c r="E205" s="2"/>
      <c r="F205" s="2"/>
      <c r="G205" s="2"/>
      <c r="H205" s="2"/>
    </row>
    <row r="206" spans="4:8" x14ac:dyDescent="0.25">
      <c r="D206" s="2"/>
      <c r="E206" s="2"/>
      <c r="F206" s="2"/>
      <c r="G206" s="2"/>
      <c r="H206" s="2"/>
    </row>
    <row r="207" spans="4:8" x14ac:dyDescent="0.25">
      <c r="D207" s="2"/>
      <c r="E207" s="2"/>
      <c r="F207" s="2"/>
      <c r="G207" s="2"/>
      <c r="H207" s="2"/>
    </row>
    <row r="208" spans="4:8" x14ac:dyDescent="0.25">
      <c r="D208" s="2"/>
      <c r="E208" s="2"/>
      <c r="F208" s="2"/>
      <c r="G208" s="2"/>
      <c r="H208" s="2"/>
    </row>
    <row r="209" spans="4:8" x14ac:dyDescent="0.25">
      <c r="D209" s="2"/>
      <c r="E209" s="2"/>
      <c r="F209" s="2"/>
      <c r="G209" s="2"/>
      <c r="H209" s="2"/>
    </row>
    <row r="210" spans="4:8" x14ac:dyDescent="0.25">
      <c r="D210" s="2"/>
      <c r="E210" s="2"/>
      <c r="F210" s="2"/>
      <c r="G210" s="2"/>
      <c r="H210" s="2"/>
    </row>
    <row r="211" spans="4:8" x14ac:dyDescent="0.25">
      <c r="D211" s="2"/>
      <c r="E211" s="2"/>
      <c r="F211" s="2"/>
      <c r="G211" s="2"/>
      <c r="H211" s="2"/>
    </row>
    <row r="212" spans="4:8" x14ac:dyDescent="0.25">
      <c r="D212" s="2"/>
      <c r="E212" s="2"/>
      <c r="F212" s="2"/>
      <c r="G212" s="2"/>
      <c r="H212" s="2"/>
    </row>
    <row r="213" spans="4:8" x14ac:dyDescent="0.25">
      <c r="D213" s="2"/>
      <c r="E213" s="2"/>
      <c r="F213" s="2"/>
      <c r="G213" s="2"/>
      <c r="H213" s="2"/>
    </row>
    <row r="214" spans="4:8" x14ac:dyDescent="0.25">
      <c r="D214" s="2"/>
      <c r="E214" s="2"/>
      <c r="F214" s="2"/>
      <c r="G214" s="2"/>
      <c r="H214" s="2"/>
    </row>
    <row r="215" spans="4:8" x14ac:dyDescent="0.25">
      <c r="D215" s="2"/>
      <c r="E215" s="2"/>
      <c r="F215" s="2"/>
      <c r="G215" s="2"/>
      <c r="H215" s="2"/>
    </row>
    <row r="216" spans="4:8" x14ac:dyDescent="0.25">
      <c r="D216" s="2"/>
      <c r="E216" s="2"/>
      <c r="F216" s="2"/>
      <c r="G216" s="2"/>
      <c r="H216" s="2"/>
    </row>
    <row r="217" spans="4:8" x14ac:dyDescent="0.25">
      <c r="D217" s="2"/>
      <c r="E217" s="2"/>
      <c r="F217" s="2"/>
      <c r="G217" s="2"/>
      <c r="H217" s="2"/>
    </row>
    <row r="218" spans="4:8" x14ac:dyDescent="0.25">
      <c r="D218" s="2"/>
      <c r="E218" s="2"/>
      <c r="F218" s="2"/>
      <c r="G218" s="2"/>
      <c r="H218" s="2"/>
    </row>
    <row r="219" spans="4:8" x14ac:dyDescent="0.25">
      <c r="D219" s="2"/>
      <c r="E219" s="2"/>
      <c r="F219" s="2"/>
      <c r="G219" s="2"/>
      <c r="H219" s="2"/>
    </row>
    <row r="220" spans="4:8" x14ac:dyDescent="0.25">
      <c r="D220" s="2"/>
      <c r="E220" s="2"/>
      <c r="F220" s="2"/>
      <c r="G220" s="2"/>
      <c r="H220" s="2"/>
    </row>
    <row r="221" spans="4:8" x14ac:dyDescent="0.25">
      <c r="D221" s="2"/>
      <c r="E221" s="2"/>
      <c r="F221" s="2"/>
      <c r="G221" s="2"/>
      <c r="H221" s="2"/>
    </row>
    <row r="222" spans="4:8" x14ac:dyDescent="0.25">
      <c r="D222" s="2"/>
      <c r="E222" s="2"/>
      <c r="F222" s="2"/>
      <c r="G222" s="2"/>
      <c r="H222" s="2"/>
    </row>
    <row r="223" spans="4:8" x14ac:dyDescent="0.25">
      <c r="D223" s="2"/>
      <c r="E223" s="2"/>
      <c r="F223" s="2"/>
      <c r="G223" s="2"/>
      <c r="H223" s="2"/>
    </row>
    <row r="224" spans="4:8" x14ac:dyDescent="0.25">
      <c r="D224" s="2"/>
      <c r="E224" s="2"/>
      <c r="F224" s="2"/>
      <c r="G224" s="2"/>
      <c r="H224" s="2"/>
    </row>
    <row r="225" spans="4:8" x14ac:dyDescent="0.25">
      <c r="D225" s="2"/>
      <c r="E225" s="2"/>
      <c r="F225" s="2"/>
      <c r="G225" s="2"/>
      <c r="H225" s="2"/>
    </row>
    <row r="226" spans="4:8" x14ac:dyDescent="0.25">
      <c r="D226" s="2"/>
      <c r="E226" s="2"/>
      <c r="F226" s="2"/>
      <c r="G226" s="2"/>
      <c r="H226" s="2"/>
    </row>
    <row r="227" spans="4:8" x14ac:dyDescent="0.25">
      <c r="D227" s="2"/>
      <c r="E227" s="2"/>
      <c r="F227" s="2"/>
      <c r="G227" s="2"/>
      <c r="H227" s="2"/>
    </row>
    <row r="228" spans="4:8" x14ac:dyDescent="0.25">
      <c r="D228" s="2"/>
      <c r="E228" s="2"/>
      <c r="F228" s="2"/>
      <c r="G228" s="2"/>
      <c r="H228" s="2"/>
    </row>
    <row r="229" spans="4:8" x14ac:dyDescent="0.25">
      <c r="D229" s="2"/>
      <c r="E229" s="2"/>
      <c r="F229" s="2"/>
      <c r="G229" s="2"/>
      <c r="H229" s="2"/>
    </row>
    <row r="230" spans="4:8" x14ac:dyDescent="0.25">
      <c r="D230" s="2"/>
      <c r="E230" s="2"/>
      <c r="F230" s="2"/>
      <c r="G230" s="2"/>
      <c r="H230" s="2"/>
    </row>
    <row r="231" spans="4:8" x14ac:dyDescent="0.25">
      <c r="D231" s="2"/>
      <c r="E231" s="2"/>
      <c r="F231" s="2"/>
      <c r="G231" s="2"/>
      <c r="H231" s="2"/>
    </row>
    <row r="232" spans="4:8" x14ac:dyDescent="0.25">
      <c r="D232" s="2"/>
      <c r="E232" s="2"/>
      <c r="F232" s="2"/>
      <c r="G232" s="2"/>
      <c r="H232" s="2"/>
    </row>
    <row r="233" spans="4:8" x14ac:dyDescent="0.25">
      <c r="D233" s="2"/>
      <c r="E233" s="2"/>
      <c r="F233" s="2"/>
      <c r="G233" s="2"/>
      <c r="H233" s="2"/>
    </row>
    <row r="234" spans="4:8" x14ac:dyDescent="0.25">
      <c r="D234" s="2"/>
      <c r="E234" s="2"/>
      <c r="F234" s="2"/>
      <c r="G234" s="2"/>
      <c r="H234" s="2"/>
    </row>
    <row r="235" spans="4:8" x14ac:dyDescent="0.25">
      <c r="D235" s="2"/>
      <c r="E235" s="2"/>
      <c r="F235" s="2"/>
      <c r="G235" s="2"/>
      <c r="H235" s="2"/>
    </row>
    <row r="236" spans="4:8" x14ac:dyDescent="0.25">
      <c r="D236" s="2"/>
      <c r="E236" s="2"/>
      <c r="F236" s="2"/>
      <c r="G236" s="2"/>
      <c r="H236" s="2"/>
    </row>
    <row r="237" spans="4:8" x14ac:dyDescent="0.25">
      <c r="D237" s="2"/>
      <c r="E237" s="2"/>
      <c r="F237" s="2"/>
      <c r="G237" s="2"/>
      <c r="H237" s="2"/>
    </row>
    <row r="238" spans="4:8" x14ac:dyDescent="0.25">
      <c r="D238" s="2"/>
      <c r="E238" s="2"/>
      <c r="F238" s="2"/>
      <c r="G238" s="2"/>
      <c r="H238" s="2"/>
    </row>
    <row r="239" spans="4:8" x14ac:dyDescent="0.25">
      <c r="D239" s="2"/>
      <c r="E239" s="2"/>
      <c r="F239" s="2"/>
      <c r="G239" s="2"/>
      <c r="H239" s="2"/>
    </row>
    <row r="240" spans="4:8" x14ac:dyDescent="0.25">
      <c r="D240" s="2"/>
      <c r="E240" s="2"/>
      <c r="F240" s="2"/>
      <c r="G240" s="2"/>
      <c r="H240" s="2"/>
    </row>
    <row r="241" spans="4:8" x14ac:dyDescent="0.25">
      <c r="D241" s="2"/>
      <c r="E241" s="2"/>
      <c r="F241" s="2"/>
      <c r="G241" s="2"/>
      <c r="H241" s="2"/>
    </row>
    <row r="242" spans="4:8" x14ac:dyDescent="0.25">
      <c r="D242" s="2"/>
      <c r="E242" s="2"/>
      <c r="F242" s="2"/>
      <c r="G242" s="2"/>
      <c r="H242" s="2"/>
    </row>
    <row r="243" spans="4:8" x14ac:dyDescent="0.25">
      <c r="D243" s="2"/>
      <c r="E243" s="2"/>
      <c r="F243" s="2"/>
      <c r="G243" s="2"/>
      <c r="H243" s="2"/>
    </row>
    <row r="244" spans="4:8" x14ac:dyDescent="0.25">
      <c r="D244" s="2"/>
      <c r="E244" s="2"/>
      <c r="F244" s="2"/>
      <c r="G244" s="2"/>
      <c r="H244" s="2"/>
    </row>
    <row r="245" spans="4:8" x14ac:dyDescent="0.25">
      <c r="D245" s="2"/>
      <c r="E245" s="2"/>
      <c r="F245" s="2"/>
      <c r="G245" s="2"/>
      <c r="H245" s="2"/>
    </row>
    <row r="246" spans="4:8" x14ac:dyDescent="0.25">
      <c r="D246" s="2"/>
      <c r="E246" s="2"/>
      <c r="F246" s="2"/>
      <c r="G246" s="2"/>
      <c r="H246" s="2"/>
    </row>
    <row r="247" spans="4:8" x14ac:dyDescent="0.25">
      <c r="D247" s="2"/>
      <c r="E247" s="2"/>
      <c r="F247" s="2"/>
      <c r="G247" s="2"/>
      <c r="H247" s="2"/>
    </row>
    <row r="248" spans="4:8" x14ac:dyDescent="0.25">
      <c r="D248" s="2"/>
      <c r="E248" s="2"/>
      <c r="F248" s="2"/>
      <c r="G248" s="2"/>
      <c r="H248" s="2"/>
    </row>
    <row r="249" spans="4:8" x14ac:dyDescent="0.25">
      <c r="D249" s="2"/>
      <c r="E249" s="2"/>
      <c r="F249" s="2"/>
      <c r="G249" s="2"/>
      <c r="H249" s="2"/>
    </row>
    <row r="250" spans="4:8" x14ac:dyDescent="0.25">
      <c r="D250" s="2"/>
      <c r="E250" s="2"/>
      <c r="F250" s="2"/>
      <c r="G250" s="2"/>
      <c r="H250" s="2"/>
    </row>
    <row r="251" spans="4:8" x14ac:dyDescent="0.25">
      <c r="D251" s="2"/>
      <c r="E251" s="2"/>
      <c r="F251" s="2"/>
      <c r="G251" s="2"/>
      <c r="H251" s="2"/>
    </row>
    <row r="252" spans="4:8" x14ac:dyDescent="0.25">
      <c r="D252" s="2"/>
      <c r="E252" s="2"/>
      <c r="F252" s="2"/>
      <c r="G252" s="2"/>
      <c r="H252" s="2"/>
    </row>
    <row r="253" spans="4:8" x14ac:dyDescent="0.25">
      <c r="D253" s="2"/>
      <c r="E253" s="2"/>
      <c r="F253" s="2"/>
      <c r="G253" s="2"/>
      <c r="H253" s="2"/>
    </row>
    <row r="254" spans="4:8" x14ac:dyDescent="0.25">
      <c r="D254" s="2"/>
      <c r="E254" s="2"/>
      <c r="F254" s="2"/>
      <c r="G254" s="2"/>
      <c r="H254" s="2"/>
    </row>
    <row r="255" spans="4:8" x14ac:dyDescent="0.25">
      <c r="D255" s="2"/>
      <c r="E255" s="2"/>
      <c r="F255" s="2"/>
      <c r="G255" s="2"/>
      <c r="H255" s="2"/>
    </row>
    <row r="256" spans="4:8" x14ac:dyDescent="0.25">
      <c r="D256" s="2"/>
      <c r="E256" s="2"/>
      <c r="F256" s="2"/>
      <c r="G256" s="2"/>
      <c r="H256" s="2"/>
    </row>
    <row r="257" spans="4:8" x14ac:dyDescent="0.25">
      <c r="D257" s="2"/>
      <c r="E257" s="2"/>
      <c r="F257" s="2"/>
      <c r="G257" s="2"/>
      <c r="H257" s="2"/>
    </row>
    <row r="258" spans="4:8" x14ac:dyDescent="0.25">
      <c r="D258" s="2"/>
      <c r="E258" s="2"/>
      <c r="F258" s="2"/>
      <c r="G258" s="2"/>
      <c r="H258" s="2"/>
    </row>
    <row r="259" spans="4:8" x14ac:dyDescent="0.25">
      <c r="D259" s="2"/>
      <c r="E259" s="2"/>
      <c r="F259" s="2"/>
      <c r="G259" s="2"/>
      <c r="H259" s="2"/>
    </row>
    <row r="260" spans="4:8" x14ac:dyDescent="0.25">
      <c r="D260" s="2"/>
      <c r="E260" s="2"/>
      <c r="F260" s="2"/>
      <c r="G260" s="2"/>
      <c r="H260" s="2"/>
    </row>
    <row r="261" spans="4:8" x14ac:dyDescent="0.25">
      <c r="D261" s="2"/>
      <c r="E261" s="2"/>
      <c r="F261" s="2"/>
      <c r="G261" s="2"/>
      <c r="H261" s="2"/>
    </row>
    <row r="262" spans="4:8" x14ac:dyDescent="0.25">
      <c r="D262" s="2"/>
      <c r="E262" s="2"/>
      <c r="F262" s="2"/>
      <c r="G262" s="2"/>
      <c r="H262" s="2"/>
    </row>
    <row r="263" spans="4:8" x14ac:dyDescent="0.25">
      <c r="D263" s="2"/>
      <c r="E263" s="2"/>
      <c r="F263" s="2"/>
      <c r="G263" s="2"/>
      <c r="H263" s="2"/>
    </row>
    <row r="264" spans="4:8" x14ac:dyDescent="0.25">
      <c r="D264" s="2"/>
      <c r="E264" s="2"/>
      <c r="F264" s="2"/>
      <c r="G264" s="2"/>
      <c r="H264" s="2"/>
    </row>
    <row r="265" spans="4:8" x14ac:dyDescent="0.25">
      <c r="D265" s="2"/>
      <c r="E265" s="2"/>
      <c r="F265" s="2"/>
      <c r="G265" s="2"/>
      <c r="H265" s="2"/>
    </row>
    <row r="266" spans="4:8" x14ac:dyDescent="0.25">
      <c r="D266" s="2"/>
      <c r="E266" s="2"/>
      <c r="F266" s="2"/>
      <c r="G266" s="2"/>
      <c r="H266" s="2"/>
    </row>
    <row r="267" spans="4:8" x14ac:dyDescent="0.25">
      <c r="D267" s="2"/>
      <c r="E267" s="2"/>
      <c r="F267" s="2"/>
      <c r="G267" s="2"/>
      <c r="H267" s="2"/>
    </row>
    <row r="268" spans="4:8" x14ac:dyDescent="0.25">
      <c r="D268" s="2"/>
      <c r="E268" s="2"/>
      <c r="F268" s="2"/>
      <c r="G268" s="2"/>
      <c r="H268" s="2"/>
    </row>
    <row r="269" spans="4:8" x14ac:dyDescent="0.25">
      <c r="D269" s="2"/>
      <c r="E269" s="2"/>
      <c r="F269" s="2"/>
      <c r="G269" s="2"/>
      <c r="H269" s="2"/>
    </row>
    <row r="270" spans="4:8" x14ac:dyDescent="0.25">
      <c r="D270" s="2"/>
      <c r="E270" s="2"/>
      <c r="F270" s="2"/>
      <c r="G270" s="2"/>
      <c r="H270" s="2"/>
    </row>
    <row r="271" spans="4:8" x14ac:dyDescent="0.25">
      <c r="D271" s="2"/>
      <c r="E271" s="2"/>
      <c r="F271" s="2"/>
      <c r="G271" s="2"/>
      <c r="H271" s="2"/>
    </row>
    <row r="272" spans="4:8" x14ac:dyDescent="0.25">
      <c r="D272" s="2"/>
      <c r="E272" s="2"/>
      <c r="F272" s="2"/>
      <c r="G272" s="2"/>
      <c r="H272" s="2"/>
    </row>
    <row r="273" spans="4:8" x14ac:dyDescent="0.25">
      <c r="D273" s="2"/>
      <c r="E273" s="2"/>
      <c r="F273" s="2"/>
      <c r="G273" s="2"/>
      <c r="H273" s="2"/>
    </row>
    <row r="274" spans="4:8" x14ac:dyDescent="0.25">
      <c r="D274" s="2"/>
      <c r="E274" s="2"/>
      <c r="F274" s="2"/>
      <c r="G274" s="2"/>
      <c r="H274" s="2"/>
    </row>
    <row r="275" spans="4:8" x14ac:dyDescent="0.25">
      <c r="D275" s="2"/>
      <c r="E275" s="2"/>
      <c r="F275" s="2"/>
      <c r="G275" s="2"/>
      <c r="H275" s="2"/>
    </row>
    <row r="276" spans="4:8" x14ac:dyDescent="0.25">
      <c r="D276" s="2"/>
      <c r="E276" s="2"/>
      <c r="F276" s="2"/>
      <c r="G276" s="2"/>
      <c r="H276" s="2"/>
    </row>
    <row r="277" spans="4:8" x14ac:dyDescent="0.25">
      <c r="D277" s="2"/>
      <c r="E277" s="2"/>
      <c r="F277" s="2"/>
      <c r="G277" s="2"/>
      <c r="H277" s="2"/>
    </row>
    <row r="278" spans="4:8" x14ac:dyDescent="0.25">
      <c r="D278" s="2"/>
      <c r="E278" s="2"/>
      <c r="F278" s="2"/>
      <c r="G278" s="2"/>
      <c r="H278" s="2"/>
    </row>
    <row r="279" spans="4:8" x14ac:dyDescent="0.25">
      <c r="D279" s="2"/>
      <c r="E279" s="2"/>
      <c r="F279" s="2"/>
      <c r="G279" s="2"/>
      <c r="H279" s="2"/>
    </row>
    <row r="280" spans="4:8" x14ac:dyDescent="0.25">
      <c r="D280" s="2"/>
      <c r="E280" s="2"/>
      <c r="F280" s="2"/>
      <c r="G280" s="2"/>
      <c r="H280" s="2"/>
    </row>
    <row r="281" spans="4:8" x14ac:dyDescent="0.25">
      <c r="D281" s="2"/>
      <c r="E281" s="2"/>
      <c r="F281" s="2"/>
      <c r="G281" s="2"/>
      <c r="H281" s="2"/>
    </row>
    <row r="282" spans="4:8" x14ac:dyDescent="0.25">
      <c r="D282" s="2"/>
      <c r="E282" s="2"/>
      <c r="F282" s="2"/>
      <c r="G282" s="2"/>
      <c r="H282" s="2"/>
    </row>
    <row r="283" spans="4:8" x14ac:dyDescent="0.25">
      <c r="D283" s="2"/>
      <c r="E283" s="2"/>
      <c r="F283" s="2"/>
      <c r="G283" s="2"/>
      <c r="H283" s="2"/>
    </row>
    <row r="284" spans="4:8" x14ac:dyDescent="0.25">
      <c r="D284" s="2"/>
      <c r="E284" s="2"/>
      <c r="F284" s="2"/>
      <c r="G284" s="2"/>
      <c r="H284" s="2"/>
    </row>
    <row r="285" spans="4:8" x14ac:dyDescent="0.25">
      <c r="D285" s="2"/>
      <c r="E285" s="2"/>
      <c r="F285" s="2"/>
      <c r="G285" s="2"/>
      <c r="H285" s="2"/>
    </row>
    <row r="286" spans="4:8" x14ac:dyDescent="0.25">
      <c r="D286" s="2"/>
      <c r="E286" s="2"/>
      <c r="F286" s="2"/>
      <c r="G286" s="2"/>
      <c r="H286" s="2"/>
    </row>
    <row r="287" spans="4:8" x14ac:dyDescent="0.25">
      <c r="D287" s="2"/>
      <c r="E287" s="2"/>
      <c r="F287" s="2"/>
      <c r="G287" s="2"/>
      <c r="H287" s="2"/>
    </row>
    <row r="288" spans="4:8" x14ac:dyDescent="0.25">
      <c r="D288" s="2"/>
      <c r="E288" s="2"/>
      <c r="F288" s="2"/>
      <c r="G288" s="2"/>
      <c r="H288" s="2"/>
    </row>
    <row r="289" spans="4:8" x14ac:dyDescent="0.25">
      <c r="D289" s="2"/>
      <c r="E289" s="2"/>
      <c r="F289" s="2"/>
      <c r="G289" s="2"/>
      <c r="H289" s="2"/>
    </row>
    <row r="290" spans="4:8" x14ac:dyDescent="0.25">
      <c r="D290" s="2"/>
      <c r="E290" s="2"/>
      <c r="F290" s="2"/>
      <c r="G290" s="2"/>
      <c r="H290" s="2"/>
    </row>
    <row r="291" spans="4:8" x14ac:dyDescent="0.25">
      <c r="D291" s="2"/>
      <c r="E291" s="2"/>
      <c r="F291" s="2"/>
      <c r="G291" s="2"/>
      <c r="H291" s="2"/>
    </row>
    <row r="292" spans="4:8" x14ac:dyDescent="0.25">
      <c r="D292" s="2"/>
      <c r="E292" s="2"/>
      <c r="F292" s="2"/>
      <c r="G292" s="2"/>
      <c r="H292" s="2"/>
    </row>
    <row r="293" spans="4:8" x14ac:dyDescent="0.25">
      <c r="D293" s="2"/>
      <c r="E293" s="2"/>
      <c r="F293" s="2"/>
      <c r="G293" s="2"/>
      <c r="H293" s="2"/>
    </row>
    <row r="294" spans="4:8" x14ac:dyDescent="0.25">
      <c r="D294" s="2"/>
      <c r="E294" s="2"/>
      <c r="F294" s="2"/>
      <c r="G294" s="2"/>
      <c r="H294" s="2"/>
    </row>
    <row r="295" spans="4:8" x14ac:dyDescent="0.25">
      <c r="D295" s="2"/>
      <c r="E295" s="2"/>
      <c r="F295" s="2"/>
      <c r="G295" s="2"/>
      <c r="H295" s="2"/>
    </row>
    <row r="296" spans="4:8" x14ac:dyDescent="0.25">
      <c r="D296" s="2"/>
      <c r="E296" s="2"/>
      <c r="F296" s="2"/>
      <c r="G296" s="2"/>
      <c r="H296" s="2"/>
    </row>
    <row r="297" spans="4:8" x14ac:dyDescent="0.25">
      <c r="D297" s="2"/>
      <c r="E297" s="2"/>
      <c r="F297" s="2"/>
      <c r="G297" s="2"/>
      <c r="H297" s="2"/>
    </row>
    <row r="298" spans="4:8" x14ac:dyDescent="0.25">
      <c r="D298" s="2"/>
      <c r="E298" s="2"/>
      <c r="F298" s="2"/>
      <c r="G298" s="2"/>
      <c r="H298" s="2"/>
    </row>
    <row r="299" spans="4:8" x14ac:dyDescent="0.25">
      <c r="D299" s="2"/>
      <c r="E299" s="2"/>
      <c r="F299" s="2"/>
      <c r="G299" s="2"/>
      <c r="H299" s="2"/>
    </row>
    <row r="300" spans="4:8" x14ac:dyDescent="0.25">
      <c r="D300" s="2"/>
      <c r="E300" s="2"/>
      <c r="F300" s="2"/>
      <c r="G300" s="2"/>
      <c r="H300" s="2"/>
    </row>
    <row r="301" spans="4:8" x14ac:dyDescent="0.25">
      <c r="D301" s="2"/>
      <c r="E301" s="2"/>
      <c r="F301" s="2"/>
      <c r="G301" s="2"/>
      <c r="H301" s="2"/>
    </row>
    <row r="302" spans="4:8" x14ac:dyDescent="0.25">
      <c r="D302" s="2"/>
      <c r="E302" s="2"/>
      <c r="F302" s="2"/>
      <c r="G302" s="2"/>
      <c r="H302" s="2"/>
    </row>
    <row r="303" spans="4:8" x14ac:dyDescent="0.25">
      <c r="D303" s="2"/>
      <c r="E303" s="2"/>
      <c r="F303" s="2"/>
      <c r="G303" s="2"/>
      <c r="H303" s="2"/>
    </row>
    <row r="304" spans="4:8" x14ac:dyDescent="0.25">
      <c r="D304" s="2"/>
      <c r="E304" s="2"/>
      <c r="F304" s="2"/>
      <c r="G304" s="2"/>
      <c r="H304" s="2"/>
    </row>
    <row r="305" spans="4:8" x14ac:dyDescent="0.25">
      <c r="D305" s="2"/>
      <c r="E305" s="2"/>
      <c r="F305" s="2"/>
      <c r="G305" s="2"/>
      <c r="H305" s="2"/>
    </row>
    <row r="306" spans="4:8" x14ac:dyDescent="0.25">
      <c r="D306" s="2"/>
      <c r="E306" s="2"/>
      <c r="F306" s="2"/>
      <c r="G306" s="2"/>
      <c r="H306" s="2"/>
    </row>
    <row r="307" spans="4:8" x14ac:dyDescent="0.25">
      <c r="D307" s="2"/>
      <c r="E307" s="2"/>
      <c r="F307" s="2"/>
      <c r="G307" s="2"/>
      <c r="H307" s="2"/>
    </row>
    <row r="308" spans="4:8" x14ac:dyDescent="0.25">
      <c r="D308" s="2"/>
      <c r="E308" s="2"/>
      <c r="F308" s="2"/>
      <c r="G308" s="2"/>
      <c r="H308" s="2"/>
    </row>
    <row r="309" spans="4:8" x14ac:dyDescent="0.25">
      <c r="D309" s="2"/>
      <c r="E309" s="2"/>
      <c r="F309" s="2"/>
      <c r="G309" s="2"/>
      <c r="H309" s="2"/>
    </row>
    <row r="310" spans="4:8" x14ac:dyDescent="0.25">
      <c r="D310" s="2"/>
      <c r="E310" s="2"/>
      <c r="F310" s="2"/>
      <c r="G310" s="2"/>
      <c r="H310" s="2"/>
    </row>
    <row r="311" spans="4:8" x14ac:dyDescent="0.25">
      <c r="D311" s="2"/>
      <c r="E311" s="2"/>
      <c r="F311" s="2"/>
      <c r="G311" s="2"/>
      <c r="H311" s="2"/>
    </row>
    <row r="312" spans="4:8" x14ac:dyDescent="0.25">
      <c r="D312" s="2"/>
      <c r="E312" s="2"/>
      <c r="F312" s="2"/>
      <c r="G312" s="2"/>
      <c r="H312" s="2"/>
    </row>
    <row r="313" spans="4:8" x14ac:dyDescent="0.25">
      <c r="D313" s="2"/>
      <c r="E313" s="2"/>
      <c r="F313" s="2"/>
      <c r="G313" s="2"/>
      <c r="H313" s="2"/>
    </row>
    <row r="314" spans="4:8" x14ac:dyDescent="0.25">
      <c r="D314" s="2"/>
      <c r="E314" s="2"/>
      <c r="F314" s="2"/>
      <c r="G314" s="2"/>
      <c r="H314" s="2"/>
    </row>
    <row r="315" spans="4:8" x14ac:dyDescent="0.25">
      <c r="D315" s="2"/>
      <c r="E315" s="2"/>
      <c r="F315" s="2"/>
      <c r="G315" s="2"/>
      <c r="H315" s="2"/>
    </row>
    <row r="316" spans="4:8" x14ac:dyDescent="0.25">
      <c r="D316" s="2"/>
      <c r="E316" s="2"/>
      <c r="F316" s="2"/>
      <c r="G316" s="2"/>
      <c r="H316" s="2"/>
    </row>
    <row r="317" spans="4:8" x14ac:dyDescent="0.25">
      <c r="D317" s="2"/>
      <c r="E317" s="2"/>
      <c r="F317" s="2"/>
      <c r="G317" s="2"/>
      <c r="H317" s="2"/>
    </row>
    <row r="318" spans="4:8" x14ac:dyDescent="0.25">
      <c r="D318" s="2"/>
      <c r="E318" s="2"/>
      <c r="F318" s="2"/>
      <c r="G318" s="2"/>
      <c r="H318" s="2"/>
    </row>
    <row r="319" spans="4:8" x14ac:dyDescent="0.25">
      <c r="D319" s="2"/>
      <c r="E319" s="2"/>
      <c r="F319" s="2"/>
      <c r="G319" s="2"/>
      <c r="H319" s="2"/>
    </row>
    <row r="320" spans="4:8" x14ac:dyDescent="0.25">
      <c r="D320" s="2"/>
      <c r="E320" s="2"/>
      <c r="F320" s="2"/>
      <c r="G320" s="2"/>
      <c r="H320" s="2"/>
    </row>
    <row r="321" spans="4:8" x14ac:dyDescent="0.25">
      <c r="D321" s="2"/>
      <c r="E321" s="2"/>
      <c r="F321" s="2"/>
      <c r="G321" s="2"/>
      <c r="H321" s="2"/>
    </row>
    <row r="322" spans="4:8" x14ac:dyDescent="0.25">
      <c r="D322" s="2"/>
      <c r="E322" s="2"/>
      <c r="F322" s="2"/>
      <c r="G322" s="2"/>
      <c r="H322" s="2"/>
    </row>
    <row r="323" spans="4:8" x14ac:dyDescent="0.25">
      <c r="D323" s="2"/>
      <c r="E323" s="2"/>
      <c r="F323" s="2"/>
      <c r="G323" s="2"/>
      <c r="H323" s="2"/>
    </row>
    <row r="324" spans="4:8" x14ac:dyDescent="0.25">
      <c r="D324" s="2"/>
      <c r="E324" s="2"/>
      <c r="F324" s="2"/>
      <c r="G324" s="2"/>
      <c r="H324" s="2"/>
    </row>
    <row r="325" spans="4:8" x14ac:dyDescent="0.25">
      <c r="D325" s="2"/>
      <c r="E325" s="2"/>
      <c r="F325" s="2"/>
      <c r="G325" s="2"/>
      <c r="H325" s="2"/>
    </row>
    <row r="326" spans="4:8" x14ac:dyDescent="0.25">
      <c r="D326" s="2"/>
      <c r="E326" s="2"/>
      <c r="F326" s="2"/>
      <c r="G326" s="2"/>
      <c r="H326" s="2"/>
    </row>
    <row r="327" spans="4:8" x14ac:dyDescent="0.25">
      <c r="D327" s="2"/>
      <c r="E327" s="2"/>
      <c r="F327" s="2"/>
      <c r="G327" s="2"/>
      <c r="H327" s="2"/>
    </row>
    <row r="328" spans="4:8" x14ac:dyDescent="0.25">
      <c r="D328" s="2"/>
      <c r="E328" s="2"/>
      <c r="F328" s="2"/>
      <c r="G328" s="2"/>
      <c r="H328" s="2"/>
    </row>
    <row r="329" spans="4:8" x14ac:dyDescent="0.25">
      <c r="D329" s="2"/>
      <c r="E329" s="2"/>
      <c r="F329" s="2"/>
      <c r="G329" s="2"/>
      <c r="H329" s="2"/>
    </row>
    <row r="330" spans="4:8" x14ac:dyDescent="0.25">
      <c r="D330" s="2"/>
      <c r="E330" s="2"/>
      <c r="F330" s="2"/>
      <c r="G330" s="2"/>
      <c r="H330" s="2"/>
    </row>
    <row r="331" spans="4:8" x14ac:dyDescent="0.25">
      <c r="D331" s="2"/>
      <c r="E331" s="2"/>
      <c r="F331" s="2"/>
      <c r="G331" s="2"/>
      <c r="H331" s="2"/>
    </row>
    <row r="332" spans="4:8" x14ac:dyDescent="0.25">
      <c r="D332" s="2"/>
      <c r="E332" s="2"/>
      <c r="F332" s="2"/>
      <c r="G332" s="2"/>
      <c r="H332" s="2"/>
    </row>
    <row r="333" spans="4:8" x14ac:dyDescent="0.25">
      <c r="D333" s="2"/>
      <c r="E333" s="2"/>
      <c r="F333" s="2"/>
      <c r="G333" s="2"/>
      <c r="H333" s="2"/>
    </row>
    <row r="334" spans="4:8" x14ac:dyDescent="0.25">
      <c r="D334" s="2"/>
      <c r="E334" s="2"/>
      <c r="F334" s="2"/>
      <c r="G334" s="2"/>
      <c r="H334" s="2"/>
    </row>
    <row r="335" spans="4:8" x14ac:dyDescent="0.25">
      <c r="D335" s="2"/>
      <c r="E335" s="2"/>
      <c r="F335" s="2"/>
      <c r="G335" s="2"/>
      <c r="H335" s="2"/>
    </row>
    <row r="336" spans="4:8" x14ac:dyDescent="0.25">
      <c r="D336" s="2"/>
      <c r="E336" s="2"/>
      <c r="F336" s="2"/>
      <c r="G336" s="2"/>
      <c r="H336" s="2"/>
    </row>
    <row r="337" spans="4:8" x14ac:dyDescent="0.25">
      <c r="D337" s="2"/>
      <c r="E337" s="2"/>
      <c r="F337" s="2"/>
      <c r="G337" s="2"/>
      <c r="H337" s="2"/>
    </row>
    <row r="338" spans="4:8" x14ac:dyDescent="0.25">
      <c r="D338" s="2"/>
      <c r="E338" s="2"/>
      <c r="F338" s="2"/>
      <c r="G338" s="2"/>
      <c r="H338" s="2"/>
    </row>
    <row r="339" spans="4:8" x14ac:dyDescent="0.25">
      <c r="D339" s="2"/>
      <c r="E339" s="2"/>
      <c r="F339" s="2"/>
      <c r="G339" s="2"/>
      <c r="H339" s="2"/>
    </row>
    <row r="340" spans="4:8" x14ac:dyDescent="0.25">
      <c r="D340" s="2"/>
      <c r="E340" s="2"/>
      <c r="F340" s="2"/>
      <c r="G340" s="2"/>
      <c r="H340" s="2"/>
    </row>
    <row r="341" spans="4:8" x14ac:dyDescent="0.25">
      <c r="D341" s="2"/>
      <c r="E341" s="2"/>
      <c r="F341" s="2"/>
      <c r="G341" s="2"/>
      <c r="H341" s="2"/>
    </row>
    <row r="342" spans="4:8" x14ac:dyDescent="0.25">
      <c r="D342" s="2"/>
      <c r="E342" s="2"/>
      <c r="F342" s="2"/>
      <c r="G342" s="2"/>
      <c r="H342" s="2"/>
    </row>
    <row r="343" spans="4:8" x14ac:dyDescent="0.25">
      <c r="D343" s="2"/>
      <c r="E343" s="2"/>
      <c r="F343" s="2"/>
      <c r="G343" s="2"/>
      <c r="H343" s="2"/>
    </row>
    <row r="344" spans="4:8" x14ac:dyDescent="0.25">
      <c r="D344" s="2"/>
      <c r="E344" s="2"/>
      <c r="F344" s="2"/>
      <c r="G344" s="2"/>
      <c r="H344" s="2"/>
    </row>
    <row r="345" spans="4:8" x14ac:dyDescent="0.25">
      <c r="D345" s="2"/>
      <c r="E345" s="2"/>
      <c r="F345" s="2"/>
      <c r="G345" s="2"/>
      <c r="H345" s="2"/>
    </row>
    <row r="346" spans="4:8" x14ac:dyDescent="0.25">
      <c r="D346" s="2"/>
      <c r="E346" s="2"/>
      <c r="F346" s="2"/>
      <c r="G346" s="2"/>
      <c r="H346" s="2"/>
    </row>
    <row r="347" spans="4:8" x14ac:dyDescent="0.25">
      <c r="D347" s="2"/>
      <c r="E347" s="2"/>
      <c r="F347" s="2"/>
      <c r="G347" s="2"/>
      <c r="H347" s="2"/>
    </row>
    <row r="348" spans="4:8" x14ac:dyDescent="0.25">
      <c r="D348" s="2"/>
      <c r="E348" s="2"/>
      <c r="F348" s="2"/>
      <c r="G348" s="2"/>
      <c r="H348" s="2"/>
    </row>
    <row r="349" spans="4:8" x14ac:dyDescent="0.25">
      <c r="D349" s="2"/>
      <c r="E349" s="2"/>
      <c r="F349" s="2"/>
      <c r="G349" s="2"/>
      <c r="H349" s="2"/>
    </row>
    <row r="350" spans="4:8" x14ac:dyDescent="0.25">
      <c r="D350" s="2"/>
      <c r="E350" s="2"/>
      <c r="F350" s="2"/>
      <c r="G350" s="2"/>
      <c r="H350" s="2"/>
    </row>
    <row r="351" spans="4:8" x14ac:dyDescent="0.25">
      <c r="D351" s="2"/>
      <c r="E351" s="2"/>
      <c r="F351" s="2"/>
      <c r="G351" s="2"/>
      <c r="H351" s="2"/>
    </row>
    <row r="352" spans="4:8" x14ac:dyDescent="0.25">
      <c r="D352" s="2"/>
      <c r="E352" s="2"/>
      <c r="F352" s="2"/>
      <c r="G352" s="2"/>
      <c r="H352" s="2"/>
    </row>
    <row r="353" spans="4:8" x14ac:dyDescent="0.25">
      <c r="D353" s="2"/>
      <c r="E353" s="2"/>
      <c r="F353" s="2"/>
      <c r="G353" s="2"/>
      <c r="H353" s="2"/>
    </row>
    <row r="354" spans="4:8" x14ac:dyDescent="0.25">
      <c r="D354" s="2"/>
      <c r="E354" s="2"/>
      <c r="F354" s="2"/>
      <c r="G354" s="2"/>
      <c r="H354" s="2"/>
    </row>
    <row r="355" spans="4:8" x14ac:dyDescent="0.25">
      <c r="D355" s="2"/>
      <c r="E355" s="2"/>
      <c r="F355" s="2"/>
      <c r="G355" s="2"/>
      <c r="H355" s="2"/>
    </row>
    <row r="356" spans="4:8" x14ac:dyDescent="0.25">
      <c r="D356" s="2"/>
      <c r="E356" s="2"/>
      <c r="F356" s="2"/>
      <c r="G356" s="2"/>
      <c r="H356" s="2"/>
    </row>
    <row r="357" spans="4:8" x14ac:dyDescent="0.25">
      <c r="D357" s="2"/>
      <c r="E357" s="2"/>
      <c r="F357" s="2"/>
      <c r="G357" s="2"/>
      <c r="H357" s="2"/>
    </row>
    <row r="358" spans="4:8" x14ac:dyDescent="0.25">
      <c r="D358" s="2"/>
      <c r="E358" s="2"/>
      <c r="F358" s="2"/>
      <c r="G358" s="2"/>
      <c r="H358" s="2"/>
    </row>
    <row r="359" spans="4:8" x14ac:dyDescent="0.25">
      <c r="D359" s="2"/>
      <c r="E359" s="2"/>
      <c r="F359" s="2"/>
      <c r="G359" s="2"/>
      <c r="H359" s="2"/>
    </row>
    <row r="360" spans="4:8" x14ac:dyDescent="0.25">
      <c r="D360" s="2"/>
      <c r="E360" s="2"/>
      <c r="F360" s="2"/>
      <c r="G360" s="2"/>
      <c r="H360" s="2"/>
    </row>
    <row r="361" spans="4:8" x14ac:dyDescent="0.25">
      <c r="D361" s="2"/>
      <c r="E361" s="2"/>
      <c r="F361" s="2"/>
      <c r="G361" s="2"/>
      <c r="H361" s="2"/>
    </row>
    <row r="362" spans="4:8" x14ac:dyDescent="0.25">
      <c r="D362" s="2"/>
      <c r="E362" s="2"/>
      <c r="F362" s="2"/>
      <c r="G362" s="2"/>
      <c r="H362" s="2"/>
    </row>
    <row r="363" spans="4:8" x14ac:dyDescent="0.25">
      <c r="D363" s="2"/>
      <c r="E363" s="2"/>
      <c r="F363" s="2"/>
      <c r="G363" s="2"/>
      <c r="H363" s="2"/>
    </row>
    <row r="364" spans="4:8" x14ac:dyDescent="0.25">
      <c r="D364" s="2"/>
      <c r="E364" s="2"/>
      <c r="F364" s="2"/>
      <c r="G364" s="2"/>
      <c r="H364" s="2"/>
    </row>
    <row r="365" spans="4:8" x14ac:dyDescent="0.25">
      <c r="D365" s="2"/>
      <c r="E365" s="2"/>
      <c r="F365" s="2"/>
      <c r="G365" s="2"/>
      <c r="H365" s="2"/>
    </row>
    <row r="366" spans="4:8" x14ac:dyDescent="0.25">
      <c r="D366" s="2"/>
      <c r="E366" s="2"/>
      <c r="F366" s="2"/>
      <c r="G366" s="2"/>
      <c r="H366" s="2"/>
    </row>
    <row r="367" spans="4:8" x14ac:dyDescent="0.25">
      <c r="D367" s="2"/>
      <c r="E367" s="2"/>
      <c r="F367" s="2"/>
      <c r="G367" s="2"/>
      <c r="H367" s="2"/>
    </row>
    <row r="368" spans="4:8" x14ac:dyDescent="0.25">
      <c r="D368" s="2"/>
      <c r="E368" s="2"/>
      <c r="F368" s="2"/>
      <c r="G368" s="2"/>
      <c r="H368" s="2"/>
    </row>
    <row r="369" spans="4:8" x14ac:dyDescent="0.25">
      <c r="D369" s="2"/>
      <c r="E369" s="2"/>
      <c r="F369" s="2"/>
      <c r="G369" s="2"/>
      <c r="H369" s="2"/>
    </row>
    <row r="370" spans="4:8" x14ac:dyDescent="0.25">
      <c r="D370" s="2"/>
      <c r="E370" s="2"/>
      <c r="F370" s="2"/>
      <c r="G370" s="2"/>
      <c r="H370" s="2"/>
    </row>
    <row r="371" spans="4:8" x14ac:dyDescent="0.25">
      <c r="D371" s="2"/>
      <c r="E371" s="2"/>
      <c r="F371" s="2"/>
      <c r="G371" s="2"/>
      <c r="H371" s="2"/>
    </row>
    <row r="372" spans="4:8" x14ac:dyDescent="0.25">
      <c r="D372" s="2"/>
      <c r="E372" s="2"/>
      <c r="F372" s="2"/>
      <c r="G372" s="2"/>
      <c r="H372" s="2"/>
    </row>
    <row r="373" spans="4:8" x14ac:dyDescent="0.25">
      <c r="D373" s="2"/>
      <c r="E373" s="2"/>
      <c r="F373" s="2"/>
      <c r="G373" s="2"/>
      <c r="H373" s="2"/>
    </row>
    <row r="374" spans="4:8" x14ac:dyDescent="0.25">
      <c r="D374" s="2"/>
      <c r="E374" s="2"/>
      <c r="F374" s="2"/>
      <c r="G374" s="2"/>
      <c r="H374" s="2"/>
    </row>
    <row r="375" spans="4:8" x14ac:dyDescent="0.25">
      <c r="D375" s="2"/>
      <c r="E375" s="2"/>
      <c r="F375" s="2"/>
      <c r="G375" s="2"/>
      <c r="H375" s="2"/>
    </row>
    <row r="376" spans="4:8" x14ac:dyDescent="0.25">
      <c r="D376" s="2"/>
      <c r="E376" s="2"/>
      <c r="F376" s="2"/>
      <c r="G376" s="2"/>
      <c r="H376" s="2"/>
    </row>
    <row r="377" spans="4:8" x14ac:dyDescent="0.25">
      <c r="D377" s="2"/>
      <c r="E377" s="2"/>
      <c r="F377" s="2"/>
      <c r="G377" s="2"/>
      <c r="H377" s="2"/>
    </row>
    <row r="378" spans="4:8" x14ac:dyDescent="0.25">
      <c r="D378" s="2"/>
      <c r="E378" s="2"/>
      <c r="F378" s="2"/>
      <c r="G378" s="2"/>
      <c r="H378" s="2"/>
    </row>
    <row r="379" spans="4:8" x14ac:dyDescent="0.25">
      <c r="D379" s="2"/>
      <c r="E379" s="2"/>
      <c r="F379" s="2"/>
      <c r="G379" s="2"/>
      <c r="H379" s="2"/>
    </row>
    <row r="380" spans="4:8" x14ac:dyDescent="0.25">
      <c r="D380" s="2"/>
      <c r="E380" s="2"/>
      <c r="F380" s="2"/>
      <c r="G380" s="2"/>
      <c r="H380" s="2"/>
    </row>
    <row r="381" spans="4:8" x14ac:dyDescent="0.25">
      <c r="D381" s="2"/>
      <c r="E381" s="2"/>
      <c r="F381" s="2"/>
      <c r="G381" s="2"/>
      <c r="H381" s="2"/>
    </row>
    <row r="382" spans="4:8" x14ac:dyDescent="0.25">
      <c r="D382" s="2"/>
      <c r="E382" s="2"/>
      <c r="F382" s="2"/>
      <c r="G382" s="2"/>
      <c r="H382" s="2"/>
    </row>
    <row r="383" spans="4:8" x14ac:dyDescent="0.25">
      <c r="D383" s="2"/>
      <c r="E383" s="2"/>
      <c r="F383" s="2"/>
      <c r="G383" s="2"/>
      <c r="H383" s="2"/>
    </row>
    <row r="384" spans="4:8" x14ac:dyDescent="0.25">
      <c r="D384" s="2"/>
      <c r="E384" s="2"/>
      <c r="F384" s="2"/>
      <c r="G384" s="2"/>
      <c r="H384" s="2"/>
    </row>
    <row r="385" spans="4:8" x14ac:dyDescent="0.25">
      <c r="D385" s="2"/>
      <c r="E385" s="2"/>
      <c r="F385" s="2"/>
      <c r="G385" s="2"/>
      <c r="H385" s="2"/>
    </row>
    <row r="386" spans="4:8" x14ac:dyDescent="0.25">
      <c r="D386" s="2"/>
      <c r="E386" s="2"/>
      <c r="F386" s="2"/>
      <c r="G386" s="2"/>
      <c r="H386" s="2"/>
    </row>
    <row r="387" spans="4:8" x14ac:dyDescent="0.25">
      <c r="D387" s="2"/>
      <c r="E387" s="2"/>
      <c r="F387" s="2"/>
      <c r="G387" s="2"/>
      <c r="H387" s="2"/>
    </row>
    <row r="388" spans="4:8" x14ac:dyDescent="0.25">
      <c r="D388" s="2"/>
      <c r="E388" s="2"/>
      <c r="F388" s="2"/>
      <c r="G388" s="2"/>
      <c r="H388" s="2"/>
    </row>
    <row r="389" spans="4:8" x14ac:dyDescent="0.25">
      <c r="D389" s="2"/>
      <c r="E389" s="2"/>
      <c r="F389" s="2"/>
      <c r="G389" s="2"/>
      <c r="H389" s="2"/>
    </row>
    <row r="390" spans="4:8" x14ac:dyDescent="0.25">
      <c r="D390" s="2"/>
      <c r="E390" s="2"/>
      <c r="F390" s="2"/>
      <c r="G390" s="2"/>
      <c r="H390" s="2"/>
    </row>
    <row r="391" spans="4:8" x14ac:dyDescent="0.25">
      <c r="D391" s="2"/>
      <c r="E391" s="2"/>
      <c r="F391" s="2"/>
      <c r="G391" s="2"/>
      <c r="H391" s="2"/>
    </row>
    <row r="392" spans="4:8" x14ac:dyDescent="0.25">
      <c r="D392" s="2"/>
      <c r="E392" s="2"/>
      <c r="F392" s="2"/>
      <c r="G392" s="2"/>
      <c r="H392" s="2"/>
    </row>
    <row r="393" spans="4:8" x14ac:dyDescent="0.25">
      <c r="D393" s="2"/>
      <c r="E393" s="2"/>
      <c r="F393" s="2"/>
      <c r="G393" s="2"/>
      <c r="H393" s="2"/>
    </row>
    <row r="394" spans="4:8" x14ac:dyDescent="0.25">
      <c r="D394" s="2"/>
      <c r="E394" s="2"/>
      <c r="F394" s="2"/>
      <c r="G394" s="2"/>
      <c r="H394" s="2"/>
    </row>
    <row r="395" spans="4:8" x14ac:dyDescent="0.25">
      <c r="D395" s="2"/>
      <c r="E395" s="2"/>
      <c r="F395" s="2"/>
      <c r="G395" s="2"/>
      <c r="H395" s="2"/>
    </row>
    <row r="396" spans="4:8" x14ac:dyDescent="0.25">
      <c r="D396" s="2"/>
      <c r="E396" s="2"/>
      <c r="F396" s="2"/>
      <c r="G396" s="2"/>
      <c r="H396" s="2"/>
    </row>
    <row r="397" spans="4:8" x14ac:dyDescent="0.25">
      <c r="D397" s="2"/>
      <c r="E397" s="2"/>
      <c r="F397" s="2"/>
      <c r="G397" s="2"/>
      <c r="H397" s="2"/>
    </row>
    <row r="398" spans="4:8" x14ac:dyDescent="0.25">
      <c r="D398" s="2"/>
      <c r="E398" s="2"/>
      <c r="F398" s="2"/>
      <c r="G398" s="2"/>
      <c r="H398" s="2"/>
    </row>
    <row r="399" spans="4:8" x14ac:dyDescent="0.25">
      <c r="D399" s="2"/>
      <c r="E399" s="2"/>
      <c r="F399" s="2"/>
      <c r="G399" s="2"/>
      <c r="H399" s="2"/>
    </row>
    <row r="400" spans="4:8" x14ac:dyDescent="0.25">
      <c r="D400" s="2"/>
      <c r="E400" s="2"/>
      <c r="F400" s="2"/>
      <c r="G400" s="2"/>
      <c r="H400" s="2"/>
    </row>
    <row r="401" spans="4:8" x14ac:dyDescent="0.25">
      <c r="D401" s="2"/>
      <c r="E401" s="2"/>
      <c r="F401" s="2"/>
      <c r="G401" s="2"/>
      <c r="H401" s="2"/>
    </row>
    <row r="402" spans="4:8" x14ac:dyDescent="0.25">
      <c r="D402" s="2"/>
      <c r="E402" s="2"/>
      <c r="F402" s="2"/>
      <c r="G402" s="2"/>
      <c r="H402" s="2"/>
    </row>
    <row r="403" spans="4:8" x14ac:dyDescent="0.25">
      <c r="D403" s="2"/>
      <c r="E403" s="2"/>
      <c r="F403" s="2"/>
      <c r="G403" s="2"/>
      <c r="H403" s="2"/>
    </row>
    <row r="404" spans="4:8" x14ac:dyDescent="0.25">
      <c r="D404" s="2"/>
      <c r="E404" s="2"/>
      <c r="F404" s="2"/>
      <c r="G404" s="2"/>
      <c r="H404" s="2"/>
    </row>
    <row r="405" spans="4:8" x14ac:dyDescent="0.25">
      <c r="D405" s="2"/>
      <c r="E405" s="2"/>
      <c r="F405" s="2"/>
      <c r="G405" s="2"/>
      <c r="H405" s="2"/>
    </row>
    <row r="406" spans="4:8" x14ac:dyDescent="0.25">
      <c r="D406" s="2"/>
      <c r="E406" s="2"/>
      <c r="F406" s="2"/>
      <c r="G406" s="2"/>
      <c r="H406" s="2"/>
    </row>
    <row r="407" spans="4:8" x14ac:dyDescent="0.25">
      <c r="D407" s="2"/>
      <c r="E407" s="2"/>
      <c r="F407" s="2"/>
      <c r="G407" s="2"/>
      <c r="H407" s="2"/>
    </row>
    <row r="408" spans="4:8" x14ac:dyDescent="0.25">
      <c r="D408" s="2"/>
      <c r="E408" s="2"/>
      <c r="F408" s="2"/>
      <c r="G408" s="2"/>
      <c r="H408" s="2"/>
    </row>
    <row r="409" spans="4:8" x14ac:dyDescent="0.25">
      <c r="D409" s="2"/>
      <c r="E409" s="2"/>
      <c r="F409" s="2"/>
      <c r="G409" s="2"/>
      <c r="H409" s="2"/>
    </row>
    <row r="410" spans="4:8" x14ac:dyDescent="0.25">
      <c r="D410" s="2"/>
      <c r="E410" s="2"/>
      <c r="F410" s="2"/>
      <c r="G410" s="2"/>
      <c r="H410" s="2"/>
    </row>
    <row r="411" spans="4:8" x14ac:dyDescent="0.25">
      <c r="D411" s="2"/>
      <c r="E411" s="2"/>
      <c r="F411" s="2"/>
      <c r="G411" s="2"/>
      <c r="H411" s="2"/>
    </row>
    <row r="412" spans="4:8" x14ac:dyDescent="0.25">
      <c r="D412" s="2"/>
      <c r="E412" s="2"/>
      <c r="F412" s="2"/>
      <c r="G412" s="2"/>
      <c r="H412" s="2"/>
    </row>
    <row r="413" spans="4:8" x14ac:dyDescent="0.25">
      <c r="D413" s="2"/>
      <c r="E413" s="2"/>
      <c r="F413" s="2"/>
      <c r="G413" s="2"/>
      <c r="H413" s="2"/>
    </row>
    <row r="414" spans="4:8" x14ac:dyDescent="0.25">
      <c r="D414" s="2"/>
      <c r="E414" s="2"/>
      <c r="F414" s="2"/>
      <c r="G414" s="2"/>
      <c r="H414" s="2"/>
    </row>
    <row r="415" spans="4:8" x14ac:dyDescent="0.25">
      <c r="D415" s="2"/>
      <c r="E415" s="2"/>
      <c r="F415" s="2"/>
      <c r="G415" s="2"/>
      <c r="H415" s="2"/>
    </row>
    <row r="416" spans="4:8" x14ac:dyDescent="0.25">
      <c r="D416" s="2"/>
      <c r="E416" s="2"/>
      <c r="F416" s="2"/>
      <c r="G416" s="2"/>
      <c r="H416" s="2"/>
    </row>
    <row r="417" spans="4:8" x14ac:dyDescent="0.25">
      <c r="D417" s="2"/>
      <c r="E417" s="2"/>
      <c r="F417" s="2"/>
      <c r="G417" s="2"/>
      <c r="H417" s="2"/>
    </row>
    <row r="418" spans="4:8" x14ac:dyDescent="0.25">
      <c r="D418" s="2"/>
      <c r="E418" s="2"/>
      <c r="F418" s="2"/>
      <c r="G418" s="2"/>
      <c r="H418" s="2"/>
    </row>
    <row r="419" spans="4:8" x14ac:dyDescent="0.25">
      <c r="D419" s="2"/>
      <c r="E419" s="2"/>
      <c r="F419" s="2"/>
      <c r="G419" s="2"/>
      <c r="H419" s="2"/>
    </row>
    <row r="420" spans="4:8" x14ac:dyDescent="0.25">
      <c r="D420" s="2"/>
      <c r="E420" s="2"/>
      <c r="F420" s="2"/>
      <c r="G420" s="2"/>
      <c r="H420" s="2"/>
    </row>
    <row r="421" spans="4:8" x14ac:dyDescent="0.25">
      <c r="D421" s="2"/>
      <c r="E421" s="2"/>
      <c r="F421" s="2"/>
      <c r="G421" s="2"/>
      <c r="H421" s="2"/>
    </row>
    <row r="422" spans="4:8" x14ac:dyDescent="0.25">
      <c r="D422" s="2"/>
      <c r="E422" s="2"/>
      <c r="F422" s="2"/>
      <c r="G422" s="2"/>
      <c r="H422" s="2"/>
    </row>
    <row r="423" spans="4:8" x14ac:dyDescent="0.25">
      <c r="D423" s="2"/>
      <c r="E423" s="2"/>
      <c r="F423" s="2"/>
      <c r="G423" s="2"/>
      <c r="H423" s="2"/>
    </row>
    <row r="424" spans="4:8" x14ac:dyDescent="0.25">
      <c r="D424" s="2"/>
      <c r="E424" s="2"/>
      <c r="F424" s="2"/>
      <c r="G424" s="2"/>
      <c r="H424" s="2"/>
    </row>
    <row r="425" spans="4:8" x14ac:dyDescent="0.25">
      <c r="D425" s="2"/>
      <c r="E425" s="2"/>
      <c r="F425" s="2"/>
      <c r="G425" s="2"/>
      <c r="H425" s="2"/>
    </row>
    <row r="426" spans="4:8" x14ac:dyDescent="0.25">
      <c r="D426" s="2"/>
      <c r="E426" s="2"/>
      <c r="F426" s="2"/>
      <c r="G426" s="2"/>
      <c r="H426" s="2"/>
    </row>
    <row r="427" spans="4:8" x14ac:dyDescent="0.25">
      <c r="D427" s="2"/>
      <c r="E427" s="2"/>
      <c r="F427" s="2"/>
      <c r="G427" s="2"/>
      <c r="H427" s="2"/>
    </row>
    <row r="428" spans="4:8" x14ac:dyDescent="0.25">
      <c r="D428" s="2"/>
      <c r="E428" s="2"/>
      <c r="F428" s="2"/>
      <c r="G428" s="2"/>
      <c r="H428" s="2"/>
    </row>
    <row r="429" spans="4:8" x14ac:dyDescent="0.25">
      <c r="D429" s="2"/>
      <c r="E429" s="2"/>
      <c r="F429" s="2"/>
      <c r="G429" s="2"/>
      <c r="H429" s="2"/>
    </row>
    <row r="430" spans="4:8" x14ac:dyDescent="0.25">
      <c r="D430" s="2"/>
      <c r="E430" s="2"/>
      <c r="F430" s="2"/>
      <c r="G430" s="2"/>
      <c r="H430" s="2"/>
    </row>
    <row r="431" spans="4:8" x14ac:dyDescent="0.25">
      <c r="D431" s="2"/>
      <c r="E431" s="2"/>
      <c r="F431" s="2"/>
      <c r="G431" s="2"/>
      <c r="H431" s="2"/>
    </row>
    <row r="432" spans="4:8" x14ac:dyDescent="0.25">
      <c r="D432" s="2"/>
      <c r="E432" s="2"/>
      <c r="F432" s="2"/>
      <c r="G432" s="2"/>
      <c r="H432" s="2"/>
    </row>
    <row r="433" spans="4:8" x14ac:dyDescent="0.25">
      <c r="D433" s="2"/>
      <c r="E433" s="2"/>
      <c r="F433" s="2"/>
      <c r="G433" s="2"/>
      <c r="H433" s="2"/>
    </row>
    <row r="434" spans="4:8" x14ac:dyDescent="0.25">
      <c r="D434" s="2"/>
      <c r="E434" s="2"/>
      <c r="F434" s="2"/>
      <c r="G434" s="2"/>
      <c r="H434" s="2"/>
    </row>
    <row r="435" spans="4:8" x14ac:dyDescent="0.25">
      <c r="D435" s="2"/>
      <c r="E435" s="2"/>
      <c r="F435" s="2"/>
      <c r="G435" s="2"/>
      <c r="H435" s="2"/>
    </row>
    <row r="436" spans="4:8" x14ac:dyDescent="0.25">
      <c r="D436" s="2"/>
      <c r="E436" s="2"/>
      <c r="F436" s="2"/>
      <c r="G436" s="2"/>
      <c r="H436" s="2"/>
    </row>
    <row r="437" spans="4:8" x14ac:dyDescent="0.25">
      <c r="D437" s="2"/>
      <c r="E437" s="2"/>
      <c r="F437" s="2"/>
      <c r="G437" s="2"/>
      <c r="H437" s="2"/>
    </row>
    <row r="438" spans="4:8" x14ac:dyDescent="0.25">
      <c r="D438" s="2"/>
      <c r="E438" s="2"/>
      <c r="F438" s="2"/>
      <c r="G438" s="2"/>
      <c r="H438" s="2"/>
    </row>
    <row r="439" spans="4:8" x14ac:dyDescent="0.25">
      <c r="D439" s="2"/>
      <c r="E439" s="2"/>
      <c r="F439" s="2"/>
      <c r="G439" s="2"/>
      <c r="H439" s="2"/>
    </row>
    <row r="440" spans="4:8" x14ac:dyDescent="0.25">
      <c r="D440" s="2"/>
      <c r="E440" s="2"/>
      <c r="F440" s="2"/>
      <c r="G440" s="2"/>
      <c r="H440" s="2"/>
    </row>
    <row r="441" spans="4:8" x14ac:dyDescent="0.25">
      <c r="D441" s="2"/>
      <c r="E441" s="2"/>
      <c r="F441" s="2"/>
      <c r="G441" s="2"/>
      <c r="H441" s="2"/>
    </row>
    <row r="442" spans="4:8" x14ac:dyDescent="0.25">
      <c r="D442" s="2"/>
      <c r="E442" s="2"/>
      <c r="F442" s="2"/>
      <c r="G442" s="2"/>
      <c r="H442" s="2"/>
    </row>
    <row r="443" spans="4:8" x14ac:dyDescent="0.25">
      <c r="D443" s="2"/>
      <c r="E443" s="2"/>
      <c r="F443" s="2"/>
      <c r="G443" s="2"/>
      <c r="H443" s="2"/>
    </row>
    <row r="444" spans="4:8" x14ac:dyDescent="0.25">
      <c r="D444" s="2"/>
      <c r="E444" s="2"/>
      <c r="F444" s="2"/>
      <c r="G444" s="2"/>
      <c r="H444" s="2"/>
    </row>
    <row r="445" spans="4:8" x14ac:dyDescent="0.25">
      <c r="D445" s="2"/>
      <c r="E445" s="2"/>
      <c r="F445" s="2"/>
      <c r="G445" s="2"/>
      <c r="H445" s="2"/>
    </row>
    <row r="446" spans="4:8" x14ac:dyDescent="0.25">
      <c r="D446" s="2"/>
      <c r="E446" s="2"/>
      <c r="F446" s="2"/>
      <c r="G446" s="2"/>
      <c r="H446" s="2"/>
    </row>
    <row r="447" spans="4:8" x14ac:dyDescent="0.25">
      <c r="D447" s="2"/>
      <c r="E447" s="2"/>
      <c r="F447" s="2"/>
      <c r="G447" s="2"/>
      <c r="H447" s="2"/>
    </row>
    <row r="448" spans="4:8" x14ac:dyDescent="0.25">
      <c r="D448" s="2"/>
      <c r="E448" s="2"/>
      <c r="F448" s="2"/>
      <c r="G448" s="2"/>
      <c r="H448" s="2"/>
    </row>
    <row r="449" spans="4:8" x14ac:dyDescent="0.25">
      <c r="D449" s="2"/>
      <c r="E449" s="2"/>
      <c r="F449" s="2"/>
      <c r="G449" s="2"/>
      <c r="H449" s="2"/>
    </row>
    <row r="450" spans="4:8" x14ac:dyDescent="0.25">
      <c r="D450" s="2"/>
      <c r="E450" s="2"/>
      <c r="F450" s="2"/>
      <c r="G450" s="2"/>
      <c r="H450" s="2"/>
    </row>
    <row r="451" spans="4:8" x14ac:dyDescent="0.25">
      <c r="D451" s="2"/>
      <c r="E451" s="2"/>
      <c r="F451" s="2"/>
      <c r="G451" s="2"/>
      <c r="H451" s="2"/>
    </row>
    <row r="452" spans="4:8" x14ac:dyDescent="0.25">
      <c r="D452" s="2"/>
      <c r="E452" s="2"/>
      <c r="F452" s="2"/>
      <c r="G452" s="2"/>
      <c r="H452" s="2"/>
    </row>
    <row r="453" spans="4:8" x14ac:dyDescent="0.25">
      <c r="D453" s="2"/>
      <c r="E453" s="2"/>
      <c r="F453" s="2"/>
      <c r="G453" s="2"/>
      <c r="H453" s="2"/>
    </row>
    <row r="454" spans="4:8" x14ac:dyDescent="0.25">
      <c r="D454" s="2"/>
      <c r="E454" s="2"/>
      <c r="F454" s="2"/>
      <c r="G454" s="2"/>
      <c r="H454" s="2"/>
    </row>
    <row r="455" spans="4:8" x14ac:dyDescent="0.25">
      <c r="D455" s="2"/>
      <c r="E455" s="2"/>
      <c r="F455" s="2"/>
      <c r="G455" s="2"/>
      <c r="H455" s="2"/>
    </row>
    <row r="456" spans="4:8" x14ac:dyDescent="0.25">
      <c r="D456" s="2"/>
      <c r="E456" s="2"/>
      <c r="F456" s="2"/>
      <c r="G456" s="2"/>
      <c r="H456" s="2"/>
    </row>
    <row r="457" spans="4:8" x14ac:dyDescent="0.25">
      <c r="D457" s="2"/>
      <c r="E457" s="2"/>
      <c r="F457" s="2"/>
      <c r="G457" s="2"/>
      <c r="H457" s="2"/>
    </row>
    <row r="458" spans="4:8" x14ac:dyDescent="0.25">
      <c r="D458" s="2"/>
      <c r="E458" s="2"/>
      <c r="F458" s="2"/>
      <c r="G458" s="2"/>
      <c r="H458" s="2"/>
    </row>
    <row r="459" spans="4:8" x14ac:dyDescent="0.25">
      <c r="D459" s="2"/>
      <c r="E459" s="2"/>
      <c r="F459" s="2"/>
      <c r="G459" s="2"/>
      <c r="H459" s="2"/>
    </row>
    <row r="460" spans="4:8" x14ac:dyDescent="0.25">
      <c r="D460" s="2"/>
      <c r="E460" s="2"/>
      <c r="F460" s="2"/>
      <c r="G460" s="2"/>
      <c r="H460" s="2"/>
    </row>
    <row r="461" spans="4:8" x14ac:dyDescent="0.25">
      <c r="D461" s="2"/>
      <c r="E461" s="2"/>
      <c r="F461" s="2"/>
      <c r="G461" s="2"/>
      <c r="H461" s="2"/>
    </row>
    <row r="462" spans="4:8" x14ac:dyDescent="0.25">
      <c r="D462" s="2"/>
      <c r="E462" s="2"/>
      <c r="F462" s="2"/>
      <c r="G462" s="2"/>
      <c r="H462" s="2"/>
    </row>
    <row r="463" spans="4:8" x14ac:dyDescent="0.25">
      <c r="D463" s="2"/>
      <c r="E463" s="2"/>
      <c r="F463" s="2"/>
      <c r="G463" s="2"/>
      <c r="H463" s="2"/>
    </row>
    <row r="464" spans="4:8" x14ac:dyDescent="0.25">
      <c r="D464" s="2"/>
      <c r="E464" s="2"/>
      <c r="F464" s="2"/>
      <c r="G464" s="2"/>
      <c r="H464" s="2"/>
    </row>
    <row r="465" spans="4:8" x14ac:dyDescent="0.25">
      <c r="D465" s="2"/>
      <c r="E465" s="2"/>
      <c r="F465" s="2"/>
      <c r="G465" s="2"/>
      <c r="H465" s="2"/>
    </row>
    <row r="466" spans="4:8" x14ac:dyDescent="0.25">
      <c r="D466" s="2"/>
      <c r="E466" s="2"/>
      <c r="F466" s="2"/>
      <c r="G466" s="2"/>
      <c r="H466" s="2"/>
    </row>
    <row r="467" spans="4:8" x14ac:dyDescent="0.25">
      <c r="D467" s="2"/>
      <c r="E467" s="2"/>
      <c r="F467" s="2"/>
      <c r="G467" s="2"/>
      <c r="H467" s="2"/>
    </row>
    <row r="468" spans="4:8" x14ac:dyDescent="0.25">
      <c r="D468" s="2"/>
      <c r="E468" s="2"/>
      <c r="F468" s="2"/>
      <c r="G468" s="2"/>
      <c r="H468" s="2"/>
    </row>
    <row r="469" spans="4:8" x14ac:dyDescent="0.25">
      <c r="D469" s="2"/>
      <c r="E469" s="2"/>
      <c r="F469" s="2"/>
      <c r="G469" s="2"/>
      <c r="H469" s="2"/>
    </row>
    <row r="470" spans="4:8" x14ac:dyDescent="0.25">
      <c r="D470" s="2"/>
      <c r="E470" s="2"/>
      <c r="F470" s="2"/>
      <c r="G470" s="2"/>
      <c r="H470" s="2"/>
    </row>
    <row r="471" spans="4:8" x14ac:dyDescent="0.25">
      <c r="D471" s="2"/>
      <c r="E471" s="2"/>
      <c r="F471" s="2"/>
      <c r="G471" s="2"/>
      <c r="H471" s="2"/>
    </row>
    <row r="472" spans="4:8" x14ac:dyDescent="0.25">
      <c r="D472" s="2"/>
      <c r="E472" s="2"/>
      <c r="F472" s="2"/>
      <c r="G472" s="2"/>
      <c r="H472" s="2"/>
    </row>
    <row r="473" spans="4:8" x14ac:dyDescent="0.25">
      <c r="D473" s="2"/>
      <c r="E473" s="2"/>
      <c r="F473" s="2"/>
      <c r="G473" s="2"/>
      <c r="H473" s="2"/>
    </row>
    <row r="474" spans="4:8" x14ac:dyDescent="0.25">
      <c r="D474" s="2"/>
      <c r="E474" s="2"/>
      <c r="F474" s="2"/>
      <c r="G474" s="2"/>
      <c r="H474" s="2"/>
    </row>
    <row r="475" spans="4:8" x14ac:dyDescent="0.25">
      <c r="D475" s="2"/>
      <c r="E475" s="2"/>
      <c r="F475" s="2"/>
      <c r="G475" s="2"/>
      <c r="H475" s="2"/>
    </row>
    <row r="476" spans="4:8" x14ac:dyDescent="0.25">
      <c r="D476" s="2"/>
      <c r="E476" s="2"/>
      <c r="F476" s="2"/>
      <c r="G476" s="2"/>
      <c r="H476" s="2"/>
    </row>
    <row r="477" spans="4:8" x14ac:dyDescent="0.25">
      <c r="D477" s="2"/>
      <c r="E477" s="2"/>
      <c r="F477" s="2"/>
      <c r="G477" s="2"/>
      <c r="H477" s="2"/>
    </row>
    <row r="478" spans="4:8" x14ac:dyDescent="0.25">
      <c r="D478" s="2"/>
      <c r="E478" s="2"/>
      <c r="F478" s="2"/>
      <c r="G478" s="2"/>
      <c r="H478" s="2"/>
    </row>
    <row r="479" spans="4:8" x14ac:dyDescent="0.25">
      <c r="D479" s="2"/>
      <c r="E479" s="2"/>
      <c r="F479" s="2"/>
      <c r="G479" s="2"/>
      <c r="H479" s="2"/>
    </row>
    <row r="480" spans="4:8" x14ac:dyDescent="0.25">
      <c r="D480" s="2"/>
      <c r="E480" s="2"/>
      <c r="F480" s="2"/>
      <c r="G480" s="2"/>
      <c r="H480" s="2"/>
    </row>
    <row r="481" spans="4:8" x14ac:dyDescent="0.25">
      <c r="D481" s="2"/>
      <c r="E481" s="2"/>
      <c r="F481" s="2"/>
      <c r="G481" s="2"/>
      <c r="H481" s="2"/>
    </row>
    <row r="482" spans="4:8" x14ac:dyDescent="0.25">
      <c r="D482" s="2"/>
      <c r="E482" s="2"/>
      <c r="F482" s="2"/>
      <c r="G482" s="2"/>
      <c r="H482" s="2"/>
    </row>
    <row r="483" spans="4:8" x14ac:dyDescent="0.25">
      <c r="D483" s="2"/>
      <c r="E483" s="2"/>
      <c r="F483" s="2"/>
      <c r="G483" s="2"/>
      <c r="H483" s="2"/>
    </row>
    <row r="484" spans="4:8" x14ac:dyDescent="0.25">
      <c r="D484" s="2"/>
      <c r="E484" s="2"/>
      <c r="F484" s="2"/>
      <c r="G484" s="2"/>
      <c r="H484" s="2"/>
    </row>
    <row r="485" spans="4:8" x14ac:dyDescent="0.25">
      <c r="D485" s="2"/>
      <c r="E485" s="2"/>
      <c r="F485" s="2"/>
      <c r="G485" s="2"/>
      <c r="H485" s="2"/>
    </row>
    <row r="486" spans="4:8" x14ac:dyDescent="0.25">
      <c r="D486" s="2"/>
      <c r="E486" s="2"/>
      <c r="F486" s="2"/>
      <c r="G486" s="2"/>
      <c r="H486" s="2"/>
    </row>
    <row r="487" spans="4:8" x14ac:dyDescent="0.25">
      <c r="D487" s="2"/>
      <c r="E487" s="2"/>
      <c r="F487" s="2"/>
      <c r="G487" s="2"/>
      <c r="H487" s="2"/>
    </row>
    <row r="488" spans="4:8" x14ac:dyDescent="0.25">
      <c r="D488" s="2"/>
      <c r="E488" s="2"/>
      <c r="F488" s="2"/>
      <c r="G488" s="2"/>
      <c r="H488" s="2"/>
    </row>
    <row r="489" spans="4:8" x14ac:dyDescent="0.25">
      <c r="D489" s="2"/>
      <c r="E489" s="2"/>
      <c r="F489" s="2"/>
      <c r="G489" s="2"/>
      <c r="H489" s="2"/>
    </row>
    <row r="490" spans="4:8" x14ac:dyDescent="0.25">
      <c r="D490" s="2"/>
      <c r="E490" s="2"/>
      <c r="F490" s="2"/>
      <c r="G490" s="2"/>
      <c r="H490" s="2"/>
    </row>
    <row r="491" spans="4:8" x14ac:dyDescent="0.25">
      <c r="D491" s="2"/>
      <c r="E491" s="2"/>
      <c r="F491" s="2"/>
      <c r="G491" s="2"/>
      <c r="H491" s="2"/>
    </row>
    <row r="492" spans="4:8" x14ac:dyDescent="0.25">
      <c r="D492" s="2"/>
      <c r="E492" s="2"/>
      <c r="F492" s="2"/>
      <c r="G492" s="2"/>
      <c r="H492" s="2"/>
    </row>
    <row r="493" spans="4:8" x14ac:dyDescent="0.25">
      <c r="D493" s="2"/>
      <c r="E493" s="2"/>
      <c r="F493" s="2"/>
      <c r="G493" s="2"/>
      <c r="H493" s="2"/>
    </row>
    <row r="494" spans="4:8" x14ac:dyDescent="0.25">
      <c r="D494" s="2"/>
      <c r="E494" s="2"/>
      <c r="F494" s="2"/>
      <c r="G494" s="2"/>
      <c r="H494" s="2"/>
    </row>
    <row r="495" spans="4:8" x14ac:dyDescent="0.25">
      <c r="D495" s="2"/>
      <c r="E495" s="2"/>
      <c r="F495" s="2"/>
      <c r="G495" s="2"/>
      <c r="H495" s="2"/>
    </row>
    <row r="496" spans="4:8" x14ac:dyDescent="0.25">
      <c r="D496" s="2"/>
      <c r="E496" s="2"/>
      <c r="F496" s="2"/>
      <c r="G496" s="2"/>
      <c r="H496" s="2"/>
    </row>
    <row r="497" spans="4:8" x14ac:dyDescent="0.25">
      <c r="D497" s="2"/>
      <c r="E497" s="2"/>
      <c r="F497" s="2"/>
      <c r="G497" s="2"/>
      <c r="H497" s="2"/>
    </row>
    <row r="498" spans="4:8" x14ac:dyDescent="0.25">
      <c r="D498" s="2"/>
      <c r="E498" s="2"/>
      <c r="F498" s="2"/>
      <c r="G498" s="2"/>
      <c r="H498" s="2"/>
    </row>
    <row r="499" spans="4:8" x14ac:dyDescent="0.25">
      <c r="D499" s="2"/>
      <c r="E499" s="2"/>
      <c r="F499" s="2"/>
      <c r="G499" s="2"/>
      <c r="H499" s="2"/>
    </row>
    <row r="500" spans="4:8" x14ac:dyDescent="0.25">
      <c r="D500" s="2"/>
      <c r="E500" s="2"/>
      <c r="F500" s="2"/>
      <c r="G500" s="2"/>
      <c r="H500" s="2"/>
    </row>
    <row r="501" spans="4:8" x14ac:dyDescent="0.25">
      <c r="D501" s="2"/>
      <c r="E501" s="2"/>
      <c r="F501" s="2"/>
      <c r="G501" s="2"/>
      <c r="H501" s="2"/>
    </row>
    <row r="502" spans="4:8" x14ac:dyDescent="0.25">
      <c r="D502" s="2"/>
      <c r="E502" s="2"/>
      <c r="F502" s="2"/>
      <c r="G502" s="2"/>
      <c r="H502" s="2"/>
    </row>
    <row r="503" spans="4:8" x14ac:dyDescent="0.25">
      <c r="D503" s="2"/>
      <c r="E503" s="2"/>
      <c r="F503" s="2"/>
      <c r="G503" s="2"/>
      <c r="H503" s="2"/>
    </row>
    <row r="504" spans="4:8" x14ac:dyDescent="0.25">
      <c r="D504" s="2"/>
      <c r="E504" s="2"/>
      <c r="F504" s="2"/>
      <c r="G504" s="2"/>
      <c r="H504" s="2"/>
    </row>
    <row r="505" spans="4:8" x14ac:dyDescent="0.25">
      <c r="D505" s="2"/>
      <c r="E505" s="2"/>
      <c r="F505" s="2"/>
      <c r="G505" s="2"/>
      <c r="H505" s="2"/>
    </row>
    <row r="506" spans="4:8" x14ac:dyDescent="0.25">
      <c r="D506" s="2"/>
      <c r="E506" s="2"/>
      <c r="F506" s="2"/>
      <c r="G506" s="2"/>
      <c r="H506" s="2"/>
    </row>
    <row r="507" spans="4:8" x14ac:dyDescent="0.25">
      <c r="D507" s="2"/>
      <c r="E507" s="2"/>
      <c r="F507" s="2"/>
      <c r="G507" s="2"/>
      <c r="H507" s="2"/>
    </row>
    <row r="508" spans="4:8" x14ac:dyDescent="0.25">
      <c r="D508" s="2"/>
      <c r="E508" s="2"/>
      <c r="F508" s="2"/>
      <c r="G508" s="2"/>
      <c r="H508" s="2"/>
    </row>
    <row r="509" spans="4:8" x14ac:dyDescent="0.25">
      <c r="D509" s="2"/>
      <c r="E509" s="2"/>
      <c r="F509" s="2"/>
      <c r="G509" s="2"/>
      <c r="H509" s="2"/>
    </row>
    <row r="510" spans="4:8" x14ac:dyDescent="0.25">
      <c r="D510" s="2"/>
      <c r="E510" s="2"/>
      <c r="F510" s="2"/>
      <c r="G510" s="2"/>
      <c r="H510" s="2"/>
    </row>
    <row r="511" spans="4:8" x14ac:dyDescent="0.25">
      <c r="D511" s="2"/>
      <c r="E511" s="2"/>
      <c r="F511" s="2"/>
      <c r="G511" s="2"/>
      <c r="H511" s="2"/>
    </row>
    <row r="512" spans="4:8" x14ac:dyDescent="0.25">
      <c r="D512" s="2"/>
      <c r="E512" s="2"/>
      <c r="F512" s="2"/>
      <c r="G512" s="2"/>
      <c r="H512" s="2"/>
    </row>
    <row r="513" spans="4:8" x14ac:dyDescent="0.25">
      <c r="D513" s="2"/>
      <c r="E513" s="2"/>
      <c r="F513" s="2"/>
      <c r="G513" s="2"/>
      <c r="H513" s="2"/>
    </row>
    <row r="514" spans="4:8" x14ac:dyDescent="0.25">
      <c r="D514" s="2"/>
      <c r="E514" s="2"/>
      <c r="F514" s="2"/>
      <c r="G514" s="2"/>
      <c r="H514" s="2"/>
    </row>
    <row r="515" spans="4:8" x14ac:dyDescent="0.25">
      <c r="D515" s="2"/>
      <c r="E515" s="2"/>
      <c r="F515" s="2"/>
      <c r="G515" s="2"/>
      <c r="H515" s="2"/>
    </row>
    <row r="516" spans="4:8" x14ac:dyDescent="0.25">
      <c r="D516" s="2"/>
      <c r="E516" s="2"/>
      <c r="F516" s="2"/>
      <c r="G516" s="2"/>
      <c r="H516" s="2"/>
    </row>
    <row r="517" spans="4:8" x14ac:dyDescent="0.25">
      <c r="D517" s="2"/>
      <c r="E517" s="2"/>
      <c r="F517" s="2"/>
      <c r="G517" s="2"/>
      <c r="H517" s="2"/>
    </row>
    <row r="518" spans="4:8" x14ac:dyDescent="0.25">
      <c r="D518" s="2"/>
      <c r="E518" s="2"/>
      <c r="F518" s="2"/>
      <c r="G518" s="2"/>
      <c r="H518" s="2"/>
    </row>
    <row r="519" spans="4:8" x14ac:dyDescent="0.25">
      <c r="D519" s="2"/>
      <c r="E519" s="2"/>
      <c r="F519" s="2"/>
      <c r="G519" s="2"/>
      <c r="H519" s="2"/>
    </row>
    <row r="520" spans="4:8" x14ac:dyDescent="0.25">
      <c r="D520" s="2"/>
      <c r="E520" s="2"/>
      <c r="F520" s="2"/>
      <c r="G520" s="2"/>
      <c r="H520" s="2"/>
    </row>
    <row r="521" spans="4:8" x14ac:dyDescent="0.25">
      <c r="D521" s="2"/>
      <c r="E521" s="2"/>
      <c r="F521" s="2"/>
      <c r="G521" s="2"/>
      <c r="H521" s="2"/>
    </row>
    <row r="522" spans="4:8" x14ac:dyDescent="0.25">
      <c r="D522" s="2"/>
      <c r="E522" s="2"/>
      <c r="F522" s="2"/>
      <c r="G522" s="2"/>
      <c r="H522" s="2"/>
    </row>
    <row r="523" spans="4:8" x14ac:dyDescent="0.25">
      <c r="D523" s="2"/>
      <c r="E523" s="2"/>
      <c r="F523" s="2"/>
      <c r="G523" s="2"/>
      <c r="H523" s="2"/>
    </row>
    <row r="524" spans="4:8" x14ac:dyDescent="0.25">
      <c r="D524" s="2"/>
      <c r="E524" s="2"/>
      <c r="F524" s="2"/>
      <c r="G524" s="2"/>
      <c r="H524" s="2"/>
    </row>
    <row r="525" spans="4:8" x14ac:dyDescent="0.25">
      <c r="D525" s="2"/>
      <c r="E525" s="2"/>
      <c r="F525" s="2"/>
      <c r="G525" s="2"/>
      <c r="H525" s="2"/>
    </row>
    <row r="526" spans="4:8" x14ac:dyDescent="0.25">
      <c r="D526" s="2"/>
      <c r="E526" s="2"/>
      <c r="F526" s="2"/>
      <c r="G526" s="2"/>
      <c r="H526" s="2"/>
    </row>
    <row r="527" spans="4:8" x14ac:dyDescent="0.25">
      <c r="D527" s="2"/>
      <c r="E527" s="2"/>
      <c r="F527" s="2"/>
      <c r="G527" s="2"/>
      <c r="H527" s="2"/>
    </row>
    <row r="528" spans="4:8" x14ac:dyDescent="0.25">
      <c r="D528" s="2"/>
      <c r="E528" s="2"/>
      <c r="F528" s="2"/>
      <c r="G528" s="2"/>
      <c r="H528" s="2"/>
    </row>
    <row r="529" spans="4:8" x14ac:dyDescent="0.25">
      <c r="D529" s="2"/>
      <c r="E529" s="2"/>
      <c r="F529" s="2"/>
      <c r="G529" s="2"/>
      <c r="H529" s="2"/>
    </row>
    <row r="530" spans="4:8" x14ac:dyDescent="0.25">
      <c r="D530" s="2"/>
      <c r="E530" s="2"/>
      <c r="F530" s="2"/>
      <c r="G530" s="2"/>
      <c r="H530" s="2"/>
    </row>
    <row r="531" spans="4:8" x14ac:dyDescent="0.25">
      <c r="D531" s="2"/>
      <c r="E531" s="2"/>
      <c r="F531" s="2"/>
      <c r="G531" s="2"/>
      <c r="H531" s="2"/>
    </row>
    <row r="532" spans="4:8" x14ac:dyDescent="0.25">
      <c r="D532" s="2"/>
      <c r="E532" s="2"/>
      <c r="F532" s="2"/>
      <c r="G532" s="2"/>
      <c r="H532" s="2"/>
    </row>
    <row r="533" spans="4:8" x14ac:dyDescent="0.25">
      <c r="D533" s="2"/>
      <c r="E533" s="2"/>
      <c r="F533" s="2"/>
      <c r="G533" s="2"/>
      <c r="H533" s="2"/>
    </row>
    <row r="534" spans="4:8" x14ac:dyDescent="0.25">
      <c r="D534" s="2"/>
      <c r="E534" s="2"/>
      <c r="F534" s="2"/>
      <c r="G534" s="2"/>
      <c r="H534" s="2"/>
    </row>
    <row r="535" spans="4:8" x14ac:dyDescent="0.25">
      <c r="D535" s="2"/>
      <c r="E535" s="2"/>
      <c r="F535" s="2"/>
      <c r="G535" s="2"/>
      <c r="H535" s="2"/>
    </row>
    <row r="536" spans="4:8" x14ac:dyDescent="0.25">
      <c r="D536" s="2"/>
      <c r="E536" s="2"/>
      <c r="F536" s="2"/>
      <c r="G536" s="2"/>
      <c r="H536" s="2"/>
    </row>
    <row r="537" spans="4:8" x14ac:dyDescent="0.25">
      <c r="D537" s="2"/>
      <c r="E537" s="2"/>
      <c r="F537" s="2"/>
      <c r="G537" s="2"/>
      <c r="H537" s="2"/>
    </row>
    <row r="538" spans="4:8" x14ac:dyDescent="0.25">
      <c r="D538" s="2"/>
      <c r="E538" s="2"/>
      <c r="F538" s="2"/>
      <c r="G538" s="2"/>
      <c r="H538" s="2"/>
    </row>
    <row r="539" spans="4:8" x14ac:dyDescent="0.25">
      <c r="D539" s="2"/>
      <c r="E539" s="2"/>
      <c r="F539" s="2"/>
      <c r="G539" s="2"/>
      <c r="H539" s="2"/>
    </row>
    <row r="540" spans="4:8" x14ac:dyDescent="0.25">
      <c r="D540" s="2"/>
      <c r="E540" s="2"/>
      <c r="F540" s="2"/>
      <c r="G540" s="2"/>
      <c r="H540" s="2"/>
    </row>
    <row r="541" spans="4:8" x14ac:dyDescent="0.25">
      <c r="D541" s="2"/>
      <c r="E541" s="2"/>
      <c r="F541" s="2"/>
      <c r="G541" s="2"/>
      <c r="H541" s="2"/>
    </row>
    <row r="542" spans="4:8" x14ac:dyDescent="0.25">
      <c r="D542" s="2"/>
      <c r="E542" s="2"/>
      <c r="F542" s="2"/>
      <c r="G542" s="2"/>
      <c r="H542" s="2"/>
    </row>
    <row r="543" spans="4:8" x14ac:dyDescent="0.25">
      <c r="D543" s="2"/>
      <c r="E543" s="2"/>
      <c r="F543" s="2"/>
      <c r="G543" s="2"/>
      <c r="H543" s="2"/>
    </row>
    <row r="544" spans="4:8" x14ac:dyDescent="0.25">
      <c r="D544" s="2"/>
      <c r="E544" s="2"/>
      <c r="F544" s="2"/>
      <c r="G544" s="2"/>
      <c r="H544" s="2"/>
    </row>
    <row r="545" spans="4:8" x14ac:dyDescent="0.25">
      <c r="D545" s="2"/>
      <c r="E545" s="2"/>
      <c r="F545" s="2"/>
      <c r="G545" s="2"/>
      <c r="H545" s="2"/>
    </row>
    <row r="546" spans="4:8" x14ac:dyDescent="0.25">
      <c r="D546" s="2"/>
      <c r="E546" s="2"/>
      <c r="F546" s="2"/>
      <c r="G546" s="2"/>
      <c r="H546" s="2"/>
    </row>
    <row r="547" spans="4:8" x14ac:dyDescent="0.25">
      <c r="D547" s="2"/>
      <c r="E547" s="2"/>
      <c r="F547" s="2"/>
      <c r="G547" s="2"/>
      <c r="H547" s="2"/>
    </row>
    <row r="548" spans="4:8" x14ac:dyDescent="0.25">
      <c r="D548" s="2"/>
      <c r="E548" s="2"/>
      <c r="F548" s="2"/>
      <c r="G548" s="2"/>
      <c r="H548" s="2"/>
    </row>
    <row r="549" spans="4:8" x14ac:dyDescent="0.25">
      <c r="D549" s="2"/>
      <c r="E549" s="2"/>
      <c r="F549" s="2"/>
      <c r="G549" s="2"/>
      <c r="H549" s="2"/>
    </row>
    <row r="550" spans="4:8" x14ac:dyDescent="0.25">
      <c r="D550" s="2"/>
      <c r="E550" s="2"/>
      <c r="F550" s="2"/>
      <c r="G550" s="2"/>
      <c r="H550" s="2"/>
    </row>
    <row r="551" spans="4:8" x14ac:dyDescent="0.25">
      <c r="D551" s="2"/>
      <c r="E551" s="2"/>
      <c r="F551" s="2"/>
      <c r="G551" s="2"/>
      <c r="H551" s="2"/>
    </row>
    <row r="552" spans="4:8" x14ac:dyDescent="0.25">
      <c r="D552" s="2"/>
      <c r="E552" s="2"/>
      <c r="F552" s="2"/>
      <c r="G552" s="2"/>
      <c r="H552" s="2"/>
    </row>
    <row r="553" spans="4:8" x14ac:dyDescent="0.25">
      <c r="D553" s="2"/>
      <c r="E553" s="2"/>
      <c r="F553" s="2"/>
      <c r="G553" s="2"/>
      <c r="H553" s="2"/>
    </row>
    <row r="554" spans="4:8" x14ac:dyDescent="0.25">
      <c r="D554" s="2"/>
      <c r="E554" s="2"/>
      <c r="F554" s="2"/>
      <c r="G554" s="2"/>
      <c r="H554" s="2"/>
    </row>
    <row r="555" spans="4:8" x14ac:dyDescent="0.25">
      <c r="D555" s="2"/>
      <c r="E555" s="2"/>
      <c r="F555" s="2"/>
      <c r="G555" s="2"/>
      <c r="H555" s="2"/>
    </row>
    <row r="556" spans="4:8" x14ac:dyDescent="0.25">
      <c r="D556" s="2"/>
      <c r="E556" s="2"/>
      <c r="F556" s="2"/>
      <c r="G556" s="2"/>
      <c r="H556" s="2"/>
    </row>
    <row r="557" spans="4:8" x14ac:dyDescent="0.25">
      <c r="D557" s="2"/>
      <c r="E557" s="2"/>
      <c r="F557" s="2"/>
      <c r="G557" s="2"/>
      <c r="H557" s="2"/>
    </row>
    <row r="558" spans="4:8" x14ac:dyDescent="0.25">
      <c r="D558" s="2"/>
      <c r="E558" s="2"/>
      <c r="F558" s="2"/>
      <c r="G558" s="2"/>
      <c r="H558" s="2"/>
    </row>
    <row r="559" spans="4:8" x14ac:dyDescent="0.25">
      <c r="D559" s="2"/>
      <c r="E559" s="2"/>
      <c r="F559" s="2"/>
      <c r="G559" s="2"/>
      <c r="H559" s="2"/>
    </row>
    <row r="560" spans="4:8" x14ac:dyDescent="0.25">
      <c r="D560" s="2"/>
      <c r="E560" s="2"/>
      <c r="F560" s="2"/>
      <c r="G560" s="2"/>
      <c r="H560" s="2"/>
    </row>
    <row r="561" spans="4:8" x14ac:dyDescent="0.25">
      <c r="D561" s="2"/>
      <c r="E561" s="2"/>
      <c r="F561" s="2"/>
      <c r="G561" s="2"/>
      <c r="H561" s="2"/>
    </row>
    <row r="562" spans="4:8" x14ac:dyDescent="0.25">
      <c r="D562" s="2"/>
      <c r="E562" s="2"/>
      <c r="F562" s="2"/>
      <c r="G562" s="2"/>
      <c r="H562" s="2"/>
    </row>
    <row r="563" spans="4:8" x14ac:dyDescent="0.25">
      <c r="D563" s="2"/>
      <c r="E563" s="2"/>
      <c r="F563" s="2"/>
      <c r="G563" s="2"/>
      <c r="H563" s="2"/>
    </row>
    <row r="564" spans="4:8" x14ac:dyDescent="0.25">
      <c r="D564" s="2"/>
      <c r="E564" s="2"/>
      <c r="F564" s="2"/>
      <c r="G564" s="2"/>
      <c r="H564" s="2"/>
    </row>
    <row r="565" spans="4:8" x14ac:dyDescent="0.25">
      <c r="D565" s="2"/>
      <c r="E565" s="2"/>
      <c r="F565" s="2"/>
      <c r="G565" s="2"/>
      <c r="H565" s="2"/>
    </row>
    <row r="566" spans="4:8" x14ac:dyDescent="0.25">
      <c r="D566" s="2"/>
      <c r="E566" s="2"/>
      <c r="F566" s="2"/>
      <c r="G566" s="2"/>
      <c r="H566" s="2"/>
    </row>
    <row r="567" spans="4:8" x14ac:dyDescent="0.25">
      <c r="D567" s="2"/>
      <c r="E567" s="2"/>
      <c r="F567" s="2"/>
      <c r="G567" s="2"/>
      <c r="H567" s="2"/>
    </row>
    <row r="568" spans="4:8" x14ac:dyDescent="0.25">
      <c r="D568" s="2"/>
      <c r="E568" s="2"/>
      <c r="F568" s="2"/>
      <c r="G568" s="2"/>
      <c r="H568" s="2"/>
    </row>
    <row r="569" spans="4:8" x14ac:dyDescent="0.25">
      <c r="D569" s="2"/>
      <c r="E569" s="2"/>
      <c r="F569" s="2"/>
      <c r="G569" s="2"/>
      <c r="H569" s="2"/>
    </row>
    <row r="570" spans="4:8" x14ac:dyDescent="0.25">
      <c r="D570" s="2"/>
      <c r="E570" s="2"/>
      <c r="F570" s="2"/>
      <c r="G570" s="2"/>
      <c r="H570" s="2"/>
    </row>
    <row r="571" spans="4:8" x14ac:dyDescent="0.25">
      <c r="D571" s="2"/>
      <c r="E571" s="2"/>
      <c r="F571" s="2"/>
      <c r="G571" s="2"/>
      <c r="H571" s="2"/>
    </row>
    <row r="572" spans="4:8" x14ac:dyDescent="0.25">
      <c r="D572" s="2"/>
      <c r="E572" s="2"/>
      <c r="F572" s="2"/>
      <c r="G572" s="2"/>
      <c r="H572" s="2"/>
    </row>
    <row r="573" spans="4:8" x14ac:dyDescent="0.25">
      <c r="D573" s="2"/>
      <c r="E573" s="2"/>
      <c r="F573" s="2"/>
      <c r="G573" s="2"/>
      <c r="H573" s="2"/>
    </row>
    <row r="574" spans="4:8" x14ac:dyDescent="0.25">
      <c r="D574" s="2"/>
      <c r="E574" s="2"/>
      <c r="F574" s="2"/>
      <c r="G574" s="2"/>
      <c r="H574" s="2"/>
    </row>
    <row r="575" spans="4:8" x14ac:dyDescent="0.25">
      <c r="D575" s="2"/>
      <c r="E575" s="2"/>
      <c r="F575" s="2"/>
      <c r="G575" s="2"/>
      <c r="H575" s="2"/>
    </row>
    <row r="576" spans="4:8" x14ac:dyDescent="0.25">
      <c r="D576" s="2"/>
      <c r="E576" s="2"/>
      <c r="F576" s="2"/>
      <c r="G576" s="2"/>
      <c r="H576" s="2"/>
    </row>
    <row r="577" spans="4:8" x14ac:dyDescent="0.25">
      <c r="D577" s="2"/>
      <c r="E577" s="2"/>
      <c r="F577" s="2"/>
      <c r="G577" s="2"/>
      <c r="H577" s="2"/>
    </row>
    <row r="578" spans="4:8" x14ac:dyDescent="0.25">
      <c r="D578" s="2"/>
      <c r="E578" s="2"/>
      <c r="F578" s="2"/>
      <c r="G578" s="2"/>
      <c r="H578" s="2"/>
    </row>
    <row r="579" spans="4:8" x14ac:dyDescent="0.25">
      <c r="D579" s="2"/>
      <c r="E579" s="2"/>
      <c r="F579" s="2"/>
      <c r="G579" s="2"/>
      <c r="H579" s="2"/>
    </row>
    <row r="580" spans="4:8" x14ac:dyDescent="0.25">
      <c r="D580" s="2"/>
      <c r="E580" s="2"/>
      <c r="F580" s="2"/>
      <c r="G580" s="2"/>
      <c r="H580" s="2"/>
    </row>
    <row r="581" spans="4:8" x14ac:dyDescent="0.25">
      <c r="D581" s="2"/>
      <c r="E581" s="2"/>
      <c r="F581" s="2"/>
      <c r="G581" s="2"/>
      <c r="H581" s="2"/>
    </row>
    <row r="582" spans="4:8" x14ac:dyDescent="0.25">
      <c r="D582" s="2"/>
      <c r="E582" s="2"/>
      <c r="F582" s="2"/>
      <c r="G582" s="2"/>
      <c r="H582" s="2"/>
    </row>
    <row r="583" spans="4:8" x14ac:dyDescent="0.25">
      <c r="D583" s="2"/>
      <c r="E583" s="2"/>
      <c r="F583" s="2"/>
      <c r="G583" s="2"/>
      <c r="H583" s="2"/>
    </row>
    <row r="584" spans="4:8" x14ac:dyDescent="0.25">
      <c r="D584" s="2"/>
      <c r="E584" s="2"/>
      <c r="F584" s="2"/>
      <c r="G584" s="2"/>
      <c r="H584" s="2"/>
    </row>
    <row r="585" spans="4:8" x14ac:dyDescent="0.25">
      <c r="D585" s="2"/>
      <c r="E585" s="2"/>
      <c r="F585" s="2"/>
      <c r="G585" s="2"/>
      <c r="H585" s="2"/>
    </row>
    <row r="586" spans="4:8" x14ac:dyDescent="0.25">
      <c r="D586" s="2"/>
      <c r="E586" s="2"/>
      <c r="F586" s="2"/>
      <c r="G586" s="2"/>
      <c r="H586" s="2"/>
    </row>
    <row r="587" spans="4:8" x14ac:dyDescent="0.25">
      <c r="D587" s="2"/>
      <c r="E587" s="2"/>
      <c r="F587" s="2"/>
      <c r="G587" s="2"/>
      <c r="H587" s="2"/>
    </row>
    <row r="588" spans="4:8" x14ac:dyDescent="0.25">
      <c r="D588" s="2"/>
      <c r="E588" s="2"/>
      <c r="F588" s="2"/>
      <c r="G588" s="2"/>
      <c r="H588" s="2"/>
    </row>
    <row r="589" spans="4:8" x14ac:dyDescent="0.25">
      <c r="D589" s="2"/>
      <c r="E589" s="2"/>
      <c r="F589" s="2"/>
      <c r="G589" s="2"/>
      <c r="H589" s="2"/>
    </row>
    <row r="590" spans="4:8" x14ac:dyDescent="0.25">
      <c r="D590" s="2"/>
      <c r="E590" s="2"/>
      <c r="F590" s="2"/>
      <c r="G590" s="2"/>
      <c r="H590" s="2"/>
    </row>
    <row r="591" spans="4:8" x14ac:dyDescent="0.25">
      <c r="D591" s="2"/>
      <c r="E591" s="2"/>
      <c r="F591" s="2"/>
      <c r="G591" s="2"/>
      <c r="H591" s="2"/>
    </row>
    <row r="592" spans="4:8" x14ac:dyDescent="0.25">
      <c r="D592" s="2"/>
      <c r="E592" s="2"/>
      <c r="F592" s="2"/>
      <c r="G592" s="2"/>
      <c r="H592" s="2"/>
    </row>
    <row r="593" spans="4:8" x14ac:dyDescent="0.25">
      <c r="D593" s="2"/>
      <c r="E593" s="2"/>
      <c r="F593" s="2"/>
      <c r="G593" s="2"/>
      <c r="H593" s="2"/>
    </row>
    <row r="594" spans="4:8" x14ac:dyDescent="0.25">
      <c r="D594" s="2"/>
      <c r="E594" s="2"/>
      <c r="F594" s="2"/>
      <c r="G594" s="2"/>
      <c r="H594" s="2"/>
    </row>
    <row r="595" spans="4:8" x14ac:dyDescent="0.25">
      <c r="D595" s="2"/>
      <c r="E595" s="2"/>
      <c r="F595" s="2"/>
      <c r="G595" s="2"/>
      <c r="H595" s="2"/>
    </row>
    <row r="596" spans="4:8" x14ac:dyDescent="0.25">
      <c r="D596" s="2"/>
      <c r="E596" s="2"/>
      <c r="F596" s="2"/>
      <c r="G596" s="2"/>
      <c r="H596" s="2"/>
    </row>
    <row r="597" spans="4:8" x14ac:dyDescent="0.25">
      <c r="D597" s="2"/>
      <c r="E597" s="2"/>
      <c r="F597" s="2"/>
      <c r="G597" s="2"/>
      <c r="H597" s="2"/>
    </row>
    <row r="598" spans="4:8" x14ac:dyDescent="0.25">
      <c r="D598" s="2"/>
      <c r="E598" s="2"/>
      <c r="F598" s="2"/>
      <c r="G598" s="2"/>
      <c r="H598" s="2"/>
    </row>
    <row r="599" spans="4:8" x14ac:dyDescent="0.25">
      <c r="D599" s="2"/>
      <c r="E599" s="2"/>
      <c r="F599" s="2"/>
      <c r="G599" s="2"/>
      <c r="H599" s="2"/>
    </row>
    <row r="600" spans="4:8" x14ac:dyDescent="0.25">
      <c r="D600" s="2"/>
      <c r="E600" s="2"/>
      <c r="F600" s="2"/>
      <c r="G600" s="2"/>
      <c r="H600" s="2"/>
    </row>
    <row r="601" spans="4:8" x14ac:dyDescent="0.25">
      <c r="D601" s="2"/>
      <c r="E601" s="2"/>
      <c r="F601" s="2"/>
      <c r="G601" s="2"/>
      <c r="H601" s="2"/>
    </row>
    <row r="602" spans="4:8" x14ac:dyDescent="0.25">
      <c r="D602" s="2"/>
      <c r="E602" s="2"/>
      <c r="F602" s="2"/>
      <c r="G602" s="2"/>
      <c r="H602" s="2"/>
    </row>
    <row r="603" spans="4:8" x14ac:dyDescent="0.25">
      <c r="D603" s="2"/>
      <c r="E603" s="2"/>
      <c r="F603" s="2"/>
      <c r="G603" s="2"/>
      <c r="H603" s="2"/>
    </row>
    <row r="604" spans="4:8" x14ac:dyDescent="0.25">
      <c r="D604" s="2"/>
      <c r="E604" s="2"/>
      <c r="F604" s="2"/>
      <c r="G604" s="2"/>
      <c r="H604" s="2"/>
    </row>
    <row r="605" spans="4:8" x14ac:dyDescent="0.25">
      <c r="D605" s="2"/>
      <c r="E605" s="2"/>
      <c r="F605" s="2"/>
      <c r="G605" s="2"/>
      <c r="H605" s="2"/>
    </row>
    <row r="606" spans="4:8" x14ac:dyDescent="0.25">
      <c r="D606" s="2"/>
      <c r="E606" s="2"/>
      <c r="F606" s="2"/>
      <c r="G606" s="2"/>
      <c r="H606" s="2"/>
    </row>
    <row r="607" spans="4:8" x14ac:dyDescent="0.25">
      <c r="D607" s="2"/>
      <c r="E607" s="2"/>
      <c r="F607" s="2"/>
      <c r="G607" s="2"/>
      <c r="H607" s="2"/>
    </row>
    <row r="608" spans="4:8" x14ac:dyDescent="0.25">
      <c r="D608" s="2"/>
      <c r="E608" s="2"/>
      <c r="F608" s="2"/>
      <c r="G608" s="2"/>
      <c r="H608" s="2"/>
    </row>
    <row r="609" spans="4:8" x14ac:dyDescent="0.25">
      <c r="D609" s="2"/>
      <c r="E609" s="2"/>
      <c r="F609" s="2"/>
      <c r="G609" s="2"/>
      <c r="H609" s="2"/>
    </row>
    <row r="610" spans="4:8" x14ac:dyDescent="0.25">
      <c r="D610" s="2"/>
      <c r="E610" s="2"/>
      <c r="F610" s="2"/>
      <c r="G610" s="2"/>
      <c r="H610" s="2"/>
    </row>
    <row r="611" spans="4:8" x14ac:dyDescent="0.25">
      <c r="D611" s="2"/>
      <c r="E611" s="2"/>
      <c r="F611" s="2"/>
      <c r="G611" s="2"/>
      <c r="H611" s="2"/>
    </row>
    <row r="612" spans="4:8" x14ac:dyDescent="0.25">
      <c r="D612" s="2"/>
      <c r="E612" s="2"/>
      <c r="F612" s="2"/>
      <c r="G612" s="2"/>
      <c r="H612" s="2"/>
    </row>
    <row r="613" spans="4:8" x14ac:dyDescent="0.25">
      <c r="D613" s="2"/>
      <c r="E613" s="2"/>
      <c r="F613" s="2"/>
      <c r="G613" s="2"/>
      <c r="H613" s="2"/>
    </row>
    <row r="614" spans="4:8" x14ac:dyDescent="0.25">
      <c r="D614" s="2"/>
      <c r="E614" s="2"/>
      <c r="F614" s="2"/>
      <c r="G614" s="2"/>
      <c r="H614" s="2"/>
    </row>
    <row r="615" spans="4:8" x14ac:dyDescent="0.25">
      <c r="D615" s="2"/>
      <c r="E615" s="2"/>
      <c r="F615" s="2"/>
      <c r="G615" s="2"/>
      <c r="H615" s="2"/>
    </row>
    <row r="616" spans="4:8" x14ac:dyDescent="0.25">
      <c r="D616" s="2"/>
      <c r="E616" s="2"/>
      <c r="F616" s="2"/>
      <c r="G616" s="2"/>
      <c r="H616" s="2"/>
    </row>
    <row r="617" spans="4:8" x14ac:dyDescent="0.25">
      <c r="D617" s="2"/>
      <c r="E617" s="2"/>
      <c r="F617" s="2"/>
      <c r="G617" s="2"/>
      <c r="H617" s="2"/>
    </row>
    <row r="618" spans="4:8" x14ac:dyDescent="0.25">
      <c r="D618" s="2"/>
      <c r="E618" s="2"/>
      <c r="F618" s="2"/>
      <c r="G618" s="2"/>
      <c r="H618" s="2"/>
    </row>
    <row r="619" spans="4:8" x14ac:dyDescent="0.25">
      <c r="D619" s="2"/>
      <c r="E619" s="2"/>
      <c r="F619" s="2"/>
      <c r="G619" s="2"/>
      <c r="H619" s="2"/>
    </row>
    <row r="620" spans="4:8" x14ac:dyDescent="0.25">
      <c r="D620" s="2"/>
      <c r="E620" s="2"/>
      <c r="F620" s="2"/>
      <c r="G620" s="2"/>
      <c r="H620" s="2"/>
    </row>
    <row r="621" spans="4:8" x14ac:dyDescent="0.25">
      <c r="D621" s="2"/>
      <c r="E621" s="2"/>
      <c r="F621" s="2"/>
      <c r="G621" s="2"/>
      <c r="H621" s="2"/>
    </row>
    <row r="622" spans="4:8" x14ac:dyDescent="0.25">
      <c r="D622" s="2"/>
      <c r="E622" s="2"/>
      <c r="F622" s="2"/>
      <c r="G622" s="2"/>
      <c r="H622" s="2"/>
    </row>
    <row r="623" spans="4:8" x14ac:dyDescent="0.25">
      <c r="D623" s="2"/>
      <c r="E623" s="2"/>
      <c r="F623" s="2"/>
      <c r="G623" s="2"/>
      <c r="H623" s="2"/>
    </row>
    <row r="624" spans="4:8" x14ac:dyDescent="0.25">
      <c r="D624" s="2"/>
      <c r="E624" s="2"/>
      <c r="F624" s="2"/>
      <c r="G624" s="2"/>
      <c r="H624" s="2"/>
    </row>
    <row r="625" spans="4:8" x14ac:dyDescent="0.25">
      <c r="D625" s="2"/>
      <c r="E625" s="2"/>
      <c r="F625" s="2"/>
      <c r="G625" s="2"/>
      <c r="H625" s="2"/>
    </row>
    <row r="626" spans="4:8" x14ac:dyDescent="0.25">
      <c r="D626" s="2"/>
      <c r="E626" s="2"/>
      <c r="F626" s="2"/>
      <c r="G626" s="2"/>
      <c r="H626" s="2"/>
    </row>
    <row r="627" spans="4:8" x14ac:dyDescent="0.25">
      <c r="D627" s="2"/>
      <c r="E627" s="2"/>
      <c r="F627" s="2"/>
      <c r="G627" s="2"/>
      <c r="H627" s="2"/>
    </row>
    <row r="628" spans="4:8" x14ac:dyDescent="0.25">
      <c r="D628" s="2"/>
      <c r="E628" s="2"/>
      <c r="F628" s="2"/>
      <c r="G628" s="2"/>
      <c r="H628" s="2"/>
    </row>
    <row r="629" spans="4:8" x14ac:dyDescent="0.25">
      <c r="D629" s="2"/>
      <c r="E629" s="2"/>
      <c r="F629" s="2"/>
      <c r="G629" s="2"/>
      <c r="H629" s="2"/>
    </row>
    <row r="630" spans="4:8" x14ac:dyDescent="0.25">
      <c r="D630" s="2"/>
      <c r="E630" s="2"/>
      <c r="F630" s="2"/>
      <c r="G630" s="2"/>
      <c r="H630" s="2"/>
    </row>
    <row r="631" spans="4:8" x14ac:dyDescent="0.25">
      <c r="D631" s="2"/>
      <c r="E631" s="2"/>
      <c r="F631" s="2"/>
      <c r="G631" s="2"/>
      <c r="H631" s="2"/>
    </row>
    <row r="632" spans="4:8" x14ac:dyDescent="0.25">
      <c r="D632" s="2"/>
      <c r="E632" s="2"/>
      <c r="F632" s="2"/>
      <c r="G632" s="2"/>
      <c r="H632" s="2"/>
    </row>
    <row r="633" spans="4:8" x14ac:dyDescent="0.25">
      <c r="D633" s="2"/>
      <c r="E633" s="2"/>
      <c r="F633" s="2"/>
      <c r="G633" s="2"/>
      <c r="H633" s="2"/>
    </row>
    <row r="634" spans="4:8" x14ac:dyDescent="0.25">
      <c r="D634" s="2"/>
      <c r="E634" s="2"/>
      <c r="F634" s="2"/>
      <c r="G634" s="2"/>
      <c r="H634" s="2"/>
    </row>
    <row r="635" spans="4:8" x14ac:dyDescent="0.25">
      <c r="D635" s="2"/>
      <c r="E635" s="2"/>
      <c r="F635" s="2"/>
      <c r="G635" s="2"/>
      <c r="H635" s="2"/>
    </row>
    <row r="636" spans="4:8" x14ac:dyDescent="0.25">
      <c r="D636" s="2"/>
      <c r="E636" s="2"/>
      <c r="F636" s="2"/>
      <c r="G636" s="2"/>
      <c r="H636" s="2"/>
    </row>
    <row r="637" spans="4:8" x14ac:dyDescent="0.25">
      <c r="D637" s="2"/>
      <c r="E637" s="2"/>
      <c r="F637" s="2"/>
      <c r="G637" s="2"/>
      <c r="H637" s="2"/>
    </row>
    <row r="638" spans="4:8" x14ac:dyDescent="0.25">
      <c r="D638" s="2"/>
      <c r="E638" s="2"/>
      <c r="F638" s="2"/>
      <c r="G638" s="2"/>
      <c r="H638" s="2"/>
    </row>
    <row r="639" spans="4:8" x14ac:dyDescent="0.25">
      <c r="D639" s="2"/>
      <c r="E639" s="2"/>
      <c r="F639" s="2"/>
      <c r="G639" s="2"/>
      <c r="H639" s="2"/>
    </row>
    <row r="640" spans="4:8" x14ac:dyDescent="0.25">
      <c r="D640" s="2"/>
      <c r="E640" s="2"/>
      <c r="F640" s="2"/>
      <c r="G640" s="2"/>
      <c r="H640" s="2"/>
    </row>
    <row r="641" spans="4:8" x14ac:dyDescent="0.25">
      <c r="D641" s="2"/>
      <c r="E641" s="2"/>
      <c r="F641" s="2"/>
      <c r="G641" s="2"/>
      <c r="H641" s="2"/>
    </row>
    <row r="642" spans="4:8" x14ac:dyDescent="0.25">
      <c r="D642" s="2"/>
      <c r="E642" s="2"/>
      <c r="F642" s="2"/>
      <c r="G642" s="2"/>
      <c r="H642" s="2"/>
    </row>
    <row r="643" spans="4:8" x14ac:dyDescent="0.25">
      <c r="D643" s="2"/>
      <c r="E643" s="2"/>
      <c r="F643" s="2"/>
      <c r="G643" s="2"/>
      <c r="H643" s="2"/>
    </row>
    <row r="644" spans="4:8" x14ac:dyDescent="0.25">
      <c r="D644" s="2"/>
      <c r="E644" s="2"/>
      <c r="F644" s="2"/>
      <c r="G644" s="2"/>
      <c r="H644" s="2"/>
    </row>
    <row r="645" spans="4:8" x14ac:dyDescent="0.25">
      <c r="D645" s="2"/>
      <c r="E645" s="2"/>
      <c r="F645" s="2"/>
      <c r="G645" s="2"/>
      <c r="H645" s="2"/>
    </row>
    <row r="646" spans="4:8" x14ac:dyDescent="0.25">
      <c r="D646" s="2"/>
      <c r="E646" s="2"/>
      <c r="F646" s="2"/>
      <c r="G646" s="2"/>
      <c r="H646" s="2"/>
    </row>
    <row r="647" spans="4:8" x14ac:dyDescent="0.25">
      <c r="D647" s="2"/>
      <c r="E647" s="2"/>
      <c r="F647" s="2"/>
      <c r="G647" s="2"/>
      <c r="H647" s="2"/>
    </row>
    <row r="648" spans="4:8" x14ac:dyDescent="0.25">
      <c r="D648" s="2"/>
      <c r="E648" s="2"/>
      <c r="F648" s="2"/>
      <c r="G648" s="2"/>
      <c r="H648" s="2"/>
    </row>
    <row r="649" spans="4:8" x14ac:dyDescent="0.25">
      <c r="D649" s="2"/>
      <c r="E649" s="2"/>
      <c r="F649" s="2"/>
      <c r="G649" s="2"/>
      <c r="H649" s="2"/>
    </row>
    <row r="650" spans="4:8" x14ac:dyDescent="0.25">
      <c r="D650" s="2"/>
      <c r="E650" s="2"/>
      <c r="F650" s="2"/>
      <c r="G650" s="2"/>
      <c r="H650" s="2"/>
    </row>
    <row r="651" spans="4:8" x14ac:dyDescent="0.25">
      <c r="D651" s="2"/>
      <c r="E651" s="2"/>
      <c r="F651" s="2"/>
      <c r="G651" s="2"/>
      <c r="H651" s="2"/>
    </row>
    <row r="652" spans="4:8" x14ac:dyDescent="0.25">
      <c r="D652" s="2"/>
      <c r="E652" s="2"/>
      <c r="F652" s="2"/>
      <c r="G652" s="2"/>
      <c r="H652" s="2"/>
    </row>
    <row r="653" spans="4:8" x14ac:dyDescent="0.25">
      <c r="D653" s="2"/>
      <c r="E653" s="2"/>
      <c r="F653" s="2"/>
      <c r="G653" s="2"/>
      <c r="H653" s="2"/>
    </row>
    <row r="654" spans="4:8" x14ac:dyDescent="0.25">
      <c r="D654" s="2"/>
      <c r="E654" s="2"/>
      <c r="F654" s="2"/>
      <c r="G654" s="2"/>
      <c r="H654" s="2"/>
    </row>
    <row r="655" spans="4:8" x14ac:dyDescent="0.25">
      <c r="D655" s="2"/>
      <c r="E655" s="2"/>
      <c r="F655" s="2"/>
      <c r="G655" s="2"/>
      <c r="H655" s="2"/>
    </row>
    <row r="656" spans="4:8" x14ac:dyDescent="0.25">
      <c r="D656" s="2"/>
      <c r="E656" s="2"/>
      <c r="F656" s="2"/>
      <c r="G656" s="2"/>
      <c r="H656" s="2"/>
    </row>
    <row r="657" spans="4:8" x14ac:dyDescent="0.25">
      <c r="D657" s="2"/>
      <c r="E657" s="2"/>
      <c r="F657" s="2"/>
      <c r="G657" s="2"/>
      <c r="H657" s="2"/>
    </row>
    <row r="658" spans="4:8" x14ac:dyDescent="0.25">
      <c r="D658" s="2"/>
      <c r="E658" s="2"/>
      <c r="F658" s="2"/>
      <c r="G658" s="2"/>
      <c r="H658" s="2"/>
    </row>
    <row r="659" spans="4:8" x14ac:dyDescent="0.25">
      <c r="D659" s="2"/>
      <c r="E659" s="2"/>
      <c r="F659" s="2"/>
      <c r="G659" s="2"/>
      <c r="H659" s="2"/>
    </row>
    <row r="660" spans="4:8" x14ac:dyDescent="0.25">
      <c r="D660" s="2"/>
      <c r="E660" s="2"/>
      <c r="F660" s="2"/>
      <c r="G660" s="2"/>
      <c r="H660" s="2"/>
    </row>
    <row r="661" spans="4:8" x14ac:dyDescent="0.25">
      <c r="D661" s="2"/>
      <c r="E661" s="2"/>
      <c r="F661" s="2"/>
      <c r="G661" s="2"/>
      <c r="H661" s="2"/>
    </row>
    <row r="662" spans="4:8" x14ac:dyDescent="0.25">
      <c r="D662" s="2"/>
      <c r="E662" s="2"/>
      <c r="F662" s="2"/>
      <c r="G662" s="2"/>
      <c r="H662" s="2"/>
    </row>
    <row r="663" spans="4:8" x14ac:dyDescent="0.25">
      <c r="D663" s="2"/>
      <c r="E663" s="2"/>
      <c r="F663" s="2"/>
      <c r="G663" s="2"/>
      <c r="H663" s="2"/>
    </row>
    <row r="664" spans="4:8" x14ac:dyDescent="0.25">
      <c r="D664" s="2"/>
      <c r="E664" s="2"/>
      <c r="F664" s="2"/>
      <c r="G664" s="2"/>
      <c r="H664" s="2"/>
    </row>
    <row r="665" spans="4:8" x14ac:dyDescent="0.25">
      <c r="D665" s="2"/>
      <c r="E665" s="2"/>
      <c r="F665" s="2"/>
      <c r="G665" s="2"/>
      <c r="H665" s="2"/>
    </row>
    <row r="666" spans="4:8" x14ac:dyDescent="0.25">
      <c r="D666" s="2"/>
      <c r="E666" s="2"/>
      <c r="F666" s="2"/>
      <c r="G666" s="2"/>
      <c r="H666" s="2"/>
    </row>
    <row r="667" spans="4:8" x14ac:dyDescent="0.25">
      <c r="D667" s="2"/>
      <c r="E667" s="2"/>
      <c r="F667" s="2"/>
      <c r="G667" s="2"/>
      <c r="H667" s="2"/>
    </row>
    <row r="668" spans="4:8" x14ac:dyDescent="0.25">
      <c r="D668" s="2"/>
      <c r="E668" s="2"/>
      <c r="F668" s="2"/>
      <c r="G668" s="2"/>
      <c r="H668" s="2"/>
    </row>
    <row r="669" spans="4:8" x14ac:dyDescent="0.25">
      <c r="D669" s="2"/>
      <c r="E669" s="2"/>
      <c r="F669" s="2"/>
      <c r="G669" s="2"/>
      <c r="H669" s="2"/>
    </row>
    <row r="670" spans="4:8" x14ac:dyDescent="0.25">
      <c r="D670" s="2"/>
      <c r="E670" s="2"/>
      <c r="F670" s="2"/>
      <c r="G670" s="2"/>
      <c r="H670" s="2"/>
    </row>
    <row r="671" spans="4:8" x14ac:dyDescent="0.25">
      <c r="D671" s="2"/>
      <c r="E671" s="2"/>
      <c r="F671" s="2"/>
      <c r="G671" s="2"/>
      <c r="H671" s="2"/>
    </row>
    <row r="672" spans="4:8" x14ac:dyDescent="0.25">
      <c r="D672" s="2"/>
      <c r="E672" s="2"/>
      <c r="F672" s="2"/>
      <c r="G672" s="2"/>
      <c r="H672" s="2"/>
    </row>
    <row r="673" spans="4:8" x14ac:dyDescent="0.25">
      <c r="D673" s="2"/>
      <c r="E673" s="2"/>
      <c r="F673" s="2"/>
      <c r="G673" s="2"/>
      <c r="H673" s="2"/>
    </row>
    <row r="674" spans="4:8" x14ac:dyDescent="0.25">
      <c r="D674" s="2"/>
      <c r="E674" s="2"/>
      <c r="F674" s="2"/>
      <c r="G674" s="2"/>
      <c r="H674" s="2"/>
    </row>
    <row r="675" spans="4:8" x14ac:dyDescent="0.25">
      <c r="D675" s="2"/>
      <c r="E675" s="2"/>
      <c r="F675" s="2"/>
      <c r="G675" s="2"/>
      <c r="H675" s="2"/>
    </row>
    <row r="676" spans="4:8" x14ac:dyDescent="0.25">
      <c r="D676" s="2"/>
      <c r="E676" s="2"/>
      <c r="F676" s="2"/>
      <c r="G676" s="2"/>
      <c r="H676" s="2"/>
    </row>
    <row r="677" spans="4:8" x14ac:dyDescent="0.25">
      <c r="D677" s="2"/>
      <c r="E677" s="2"/>
      <c r="F677" s="2"/>
      <c r="G677" s="2"/>
      <c r="H677" s="2"/>
    </row>
    <row r="678" spans="4:8" x14ac:dyDescent="0.25">
      <c r="D678" s="2"/>
      <c r="E678" s="2"/>
      <c r="F678" s="2"/>
      <c r="G678" s="2"/>
      <c r="H678" s="2"/>
    </row>
    <row r="679" spans="4:8" x14ac:dyDescent="0.25">
      <c r="D679" s="2"/>
      <c r="E679" s="2"/>
      <c r="F679" s="2"/>
      <c r="G679" s="2"/>
      <c r="H679" s="2"/>
    </row>
    <row r="680" spans="4:8" x14ac:dyDescent="0.25">
      <c r="D680" s="2"/>
      <c r="E680" s="2"/>
      <c r="F680" s="2"/>
      <c r="G680" s="2"/>
      <c r="H680" s="2"/>
    </row>
    <row r="681" spans="4:8" x14ac:dyDescent="0.25">
      <c r="D681" s="2"/>
      <c r="E681" s="2"/>
      <c r="F681" s="2"/>
      <c r="G681" s="2"/>
      <c r="H681" s="2"/>
    </row>
    <row r="682" spans="4:8" x14ac:dyDescent="0.25">
      <c r="D682" s="2"/>
      <c r="E682" s="2"/>
      <c r="F682" s="2"/>
      <c r="G682" s="2"/>
      <c r="H682" s="2"/>
    </row>
    <row r="683" spans="4:8" x14ac:dyDescent="0.25">
      <c r="D683" s="2"/>
      <c r="E683" s="2"/>
      <c r="F683" s="2"/>
      <c r="G683" s="2"/>
      <c r="H683" s="2"/>
    </row>
    <row r="684" spans="4:8" x14ac:dyDescent="0.25">
      <c r="D684" s="2"/>
      <c r="E684" s="2"/>
      <c r="F684" s="2"/>
      <c r="G684" s="2"/>
      <c r="H684" s="2"/>
    </row>
    <row r="685" spans="4:8" x14ac:dyDescent="0.25">
      <c r="D685" s="2"/>
      <c r="E685" s="2"/>
      <c r="F685" s="2"/>
      <c r="G685" s="2"/>
      <c r="H685" s="2"/>
    </row>
    <row r="686" spans="4:8" x14ac:dyDescent="0.25">
      <c r="D686" s="2"/>
      <c r="E686" s="2"/>
      <c r="F686" s="2"/>
      <c r="G686" s="2"/>
      <c r="H686" s="2"/>
    </row>
    <row r="687" spans="4:8" x14ac:dyDescent="0.25">
      <c r="D687" s="2"/>
      <c r="E687" s="2"/>
      <c r="F687" s="2"/>
      <c r="G687" s="2"/>
      <c r="H687" s="2"/>
    </row>
    <row r="688" spans="4:8" x14ac:dyDescent="0.25">
      <c r="D688" s="2"/>
      <c r="E688" s="2"/>
      <c r="F688" s="2"/>
      <c r="G688" s="2"/>
      <c r="H688" s="2"/>
    </row>
    <row r="689" spans="4:8" x14ac:dyDescent="0.25">
      <c r="D689" s="2"/>
      <c r="E689" s="2"/>
      <c r="F689" s="2"/>
      <c r="G689" s="2"/>
      <c r="H689" s="2"/>
    </row>
    <row r="690" spans="4:8" x14ac:dyDescent="0.25">
      <c r="D690" s="2"/>
      <c r="E690" s="2"/>
      <c r="F690" s="2"/>
      <c r="G690" s="2"/>
      <c r="H690" s="2"/>
    </row>
    <row r="691" spans="4:8" x14ac:dyDescent="0.25">
      <c r="D691" s="2"/>
      <c r="E691" s="2"/>
      <c r="F691" s="2"/>
      <c r="G691" s="2"/>
      <c r="H691" s="2"/>
    </row>
    <row r="692" spans="4:8" x14ac:dyDescent="0.25">
      <c r="D692" s="2"/>
      <c r="E692" s="2"/>
      <c r="F692" s="2"/>
      <c r="G692" s="2"/>
      <c r="H692" s="2"/>
    </row>
    <row r="693" spans="4:8" x14ac:dyDescent="0.25">
      <c r="D693" s="2"/>
      <c r="E693" s="2"/>
      <c r="F693" s="2"/>
      <c r="G693" s="2"/>
      <c r="H693" s="2"/>
    </row>
    <row r="694" spans="4:8" x14ac:dyDescent="0.25">
      <c r="D694" s="2"/>
      <c r="E694" s="2"/>
      <c r="F694" s="2"/>
      <c r="G694" s="2"/>
      <c r="H694" s="2"/>
    </row>
    <row r="695" spans="4:8" x14ac:dyDescent="0.25">
      <c r="D695" s="2"/>
      <c r="E695" s="2"/>
      <c r="F695" s="2"/>
      <c r="G695" s="2"/>
      <c r="H695" s="2"/>
    </row>
    <row r="696" spans="4:8" x14ac:dyDescent="0.25">
      <c r="D696" s="2"/>
      <c r="E696" s="2"/>
      <c r="F696" s="2"/>
      <c r="G696" s="2"/>
      <c r="H696" s="2"/>
    </row>
    <row r="697" spans="4:8" x14ac:dyDescent="0.25">
      <c r="D697" s="2"/>
      <c r="E697" s="2"/>
      <c r="F697" s="2"/>
      <c r="G697" s="2"/>
      <c r="H697" s="2"/>
    </row>
    <row r="698" spans="4:8" x14ac:dyDescent="0.25">
      <c r="D698" s="2"/>
      <c r="E698" s="2"/>
      <c r="F698" s="2"/>
      <c r="G698" s="2"/>
      <c r="H698" s="2"/>
    </row>
    <row r="699" spans="4:8" x14ac:dyDescent="0.25">
      <c r="D699" s="2"/>
      <c r="E699" s="2"/>
      <c r="F699" s="2"/>
      <c r="G699" s="2"/>
      <c r="H699" s="2"/>
    </row>
    <row r="700" spans="4:8" x14ac:dyDescent="0.25">
      <c r="D700" s="2"/>
      <c r="E700" s="2"/>
      <c r="F700" s="2"/>
      <c r="G700" s="2"/>
      <c r="H700" s="2"/>
    </row>
    <row r="701" spans="4:8" x14ac:dyDescent="0.25">
      <c r="D701" s="2"/>
      <c r="E701" s="2"/>
      <c r="F701" s="2"/>
      <c r="G701" s="2"/>
      <c r="H701" s="2"/>
    </row>
    <row r="702" spans="4:8" x14ac:dyDescent="0.25">
      <c r="D702" s="2"/>
      <c r="E702" s="2"/>
      <c r="F702" s="2"/>
      <c r="G702" s="2"/>
      <c r="H702" s="2"/>
    </row>
    <row r="703" spans="4:8" x14ac:dyDescent="0.25">
      <c r="D703" s="2"/>
      <c r="E703" s="2"/>
      <c r="F703" s="2"/>
      <c r="G703" s="2"/>
      <c r="H703" s="2"/>
    </row>
    <row r="704" spans="4:8" x14ac:dyDescent="0.25">
      <c r="D704" s="2"/>
      <c r="E704" s="2"/>
      <c r="F704" s="2"/>
      <c r="G704" s="2"/>
      <c r="H704" s="2"/>
    </row>
    <row r="705" spans="4:8" x14ac:dyDescent="0.25">
      <c r="D705" s="2"/>
      <c r="E705" s="2"/>
      <c r="F705" s="2"/>
      <c r="G705" s="2"/>
      <c r="H705" s="2"/>
    </row>
    <row r="706" spans="4:8" x14ac:dyDescent="0.25">
      <c r="D706" s="2"/>
      <c r="E706" s="2"/>
      <c r="F706" s="2"/>
      <c r="G706" s="2"/>
      <c r="H706" s="2"/>
    </row>
    <row r="707" spans="4:8" x14ac:dyDescent="0.25">
      <c r="D707" s="2"/>
      <c r="E707" s="2"/>
      <c r="F707" s="2"/>
      <c r="G707" s="2"/>
      <c r="H707" s="2"/>
    </row>
    <row r="708" spans="4:8" x14ac:dyDescent="0.25">
      <c r="D708" s="2"/>
      <c r="E708" s="2"/>
      <c r="F708" s="2"/>
      <c r="G708" s="2"/>
      <c r="H708" s="2"/>
    </row>
    <row r="709" spans="4:8" x14ac:dyDescent="0.25">
      <c r="D709" s="2"/>
      <c r="E709" s="2"/>
      <c r="F709" s="2"/>
      <c r="G709" s="2"/>
      <c r="H709" s="2"/>
    </row>
    <row r="710" spans="4:8" x14ac:dyDescent="0.25">
      <c r="D710" s="2"/>
      <c r="E710" s="2"/>
      <c r="F710" s="2"/>
      <c r="G710" s="2"/>
      <c r="H710" s="2"/>
    </row>
    <row r="711" spans="4:8" x14ac:dyDescent="0.25">
      <c r="D711" s="2"/>
      <c r="E711" s="2"/>
      <c r="F711" s="2"/>
      <c r="G711" s="2"/>
      <c r="H711" s="2"/>
    </row>
    <row r="712" spans="4:8" x14ac:dyDescent="0.25">
      <c r="D712" s="2"/>
      <c r="E712" s="2"/>
      <c r="F712" s="2"/>
      <c r="G712" s="2"/>
      <c r="H712" s="2"/>
    </row>
    <row r="713" spans="4:8" x14ac:dyDescent="0.25">
      <c r="D713" s="2"/>
      <c r="E713" s="2"/>
      <c r="F713" s="2"/>
      <c r="G713" s="2"/>
      <c r="H713" s="2"/>
    </row>
    <row r="714" spans="4:8" x14ac:dyDescent="0.25">
      <c r="D714" s="2"/>
      <c r="E714" s="2"/>
      <c r="F714" s="2"/>
      <c r="G714" s="2"/>
      <c r="H714" s="2"/>
    </row>
    <row r="715" spans="4:8" x14ac:dyDescent="0.25">
      <c r="D715" s="2"/>
      <c r="E715" s="2"/>
      <c r="F715" s="2"/>
      <c r="G715" s="2"/>
      <c r="H715" s="2"/>
    </row>
    <row r="716" spans="4:8" x14ac:dyDescent="0.25">
      <c r="D716" s="2"/>
      <c r="E716" s="2"/>
      <c r="F716" s="2"/>
      <c r="G716" s="2"/>
      <c r="H716" s="2"/>
    </row>
    <row r="717" spans="4:8" x14ac:dyDescent="0.25">
      <c r="D717" s="2"/>
      <c r="E717" s="2"/>
      <c r="F717" s="2"/>
      <c r="G717" s="2"/>
      <c r="H717" s="2"/>
    </row>
    <row r="718" spans="4:8" x14ac:dyDescent="0.25">
      <c r="D718" s="2"/>
      <c r="E718" s="2"/>
      <c r="F718" s="2"/>
      <c r="G718" s="2"/>
      <c r="H718" s="2"/>
    </row>
    <row r="719" spans="4:8" x14ac:dyDescent="0.25">
      <c r="D719" s="2"/>
      <c r="E719" s="2"/>
      <c r="F719" s="2"/>
      <c r="G719" s="2"/>
      <c r="H719" s="2"/>
    </row>
    <row r="720" spans="4:8" x14ac:dyDescent="0.25">
      <c r="D720" s="2"/>
      <c r="E720" s="2"/>
      <c r="F720" s="2"/>
      <c r="G720" s="2"/>
      <c r="H720" s="2"/>
    </row>
    <row r="721" spans="4:8" x14ac:dyDescent="0.25">
      <c r="D721" s="2"/>
      <c r="E721" s="2"/>
      <c r="F721" s="2"/>
      <c r="G721" s="2"/>
      <c r="H721" s="2"/>
    </row>
    <row r="722" spans="4:8" x14ac:dyDescent="0.25">
      <c r="D722" s="2"/>
      <c r="E722" s="2"/>
      <c r="F722" s="2"/>
      <c r="G722" s="2"/>
      <c r="H722" s="2"/>
    </row>
    <row r="723" spans="4:8" x14ac:dyDescent="0.25">
      <c r="D723" s="2"/>
      <c r="E723" s="2"/>
      <c r="F723" s="2"/>
      <c r="G723" s="2"/>
      <c r="H723" s="2"/>
    </row>
    <row r="724" spans="4:8" x14ac:dyDescent="0.25">
      <c r="D724" s="2"/>
      <c r="E724" s="2"/>
      <c r="F724" s="2"/>
      <c r="G724" s="2"/>
      <c r="H724" s="2"/>
    </row>
    <row r="725" spans="4:8" x14ac:dyDescent="0.25">
      <c r="D725" s="2"/>
      <c r="E725" s="2"/>
      <c r="F725" s="2"/>
      <c r="G725" s="2"/>
      <c r="H725" s="2"/>
    </row>
    <row r="726" spans="4:8" x14ac:dyDescent="0.25">
      <c r="D726" s="2"/>
      <c r="E726" s="2"/>
      <c r="F726" s="2"/>
      <c r="G726" s="2"/>
      <c r="H726" s="2"/>
    </row>
    <row r="727" spans="4:8" x14ac:dyDescent="0.25">
      <c r="D727" s="2"/>
      <c r="E727" s="2"/>
      <c r="F727" s="2"/>
      <c r="G727" s="2"/>
      <c r="H727" s="2"/>
    </row>
    <row r="728" spans="4:8" x14ac:dyDescent="0.25">
      <c r="D728" s="2"/>
      <c r="E728" s="2"/>
      <c r="F728" s="2"/>
      <c r="G728" s="2"/>
      <c r="H728" s="2"/>
    </row>
    <row r="729" spans="4:8" x14ac:dyDescent="0.25">
      <c r="D729" s="2"/>
      <c r="E729" s="2"/>
      <c r="F729" s="2"/>
      <c r="G729" s="2"/>
      <c r="H729" s="2"/>
    </row>
    <row r="730" spans="4:8" x14ac:dyDescent="0.25">
      <c r="D730" s="2"/>
      <c r="E730" s="2"/>
      <c r="F730" s="2"/>
      <c r="G730" s="2"/>
      <c r="H730" s="2"/>
    </row>
    <row r="731" spans="4:8" x14ac:dyDescent="0.25">
      <c r="D731" s="2"/>
      <c r="E731" s="2"/>
      <c r="F731" s="2"/>
      <c r="G731" s="2"/>
      <c r="H731" s="2"/>
    </row>
    <row r="732" spans="4:8" x14ac:dyDescent="0.25">
      <c r="D732" s="2"/>
      <c r="E732" s="2"/>
      <c r="F732" s="2"/>
      <c r="G732" s="2"/>
      <c r="H732" s="2"/>
    </row>
    <row r="733" spans="4:8" x14ac:dyDescent="0.25">
      <c r="D733" s="2"/>
      <c r="E733" s="2"/>
      <c r="F733" s="2"/>
      <c r="G733" s="2"/>
      <c r="H733" s="2"/>
    </row>
    <row r="734" spans="4:8" x14ac:dyDescent="0.25">
      <c r="D734" s="2"/>
      <c r="E734" s="2"/>
      <c r="F734" s="2"/>
      <c r="G734" s="2"/>
      <c r="H734" s="2"/>
    </row>
    <row r="735" spans="4:8" x14ac:dyDescent="0.25">
      <c r="D735" s="2"/>
      <c r="E735" s="2"/>
      <c r="F735" s="2"/>
      <c r="G735" s="2"/>
      <c r="H735" s="2"/>
    </row>
    <row r="736" spans="4:8" x14ac:dyDescent="0.25">
      <c r="D736" s="2"/>
      <c r="E736" s="2"/>
      <c r="F736" s="2"/>
      <c r="G736" s="2"/>
      <c r="H736" s="2"/>
    </row>
    <row r="737" spans="4:8" x14ac:dyDescent="0.25">
      <c r="D737" s="2"/>
      <c r="E737" s="2"/>
      <c r="F737" s="2"/>
      <c r="G737" s="2"/>
      <c r="H737" s="2"/>
    </row>
    <row r="738" spans="4:8" x14ac:dyDescent="0.25">
      <c r="D738" s="2"/>
      <c r="E738" s="2"/>
      <c r="F738" s="2"/>
      <c r="G738" s="2"/>
      <c r="H738" s="2"/>
    </row>
    <row r="739" spans="4:8" x14ac:dyDescent="0.25">
      <c r="D739" s="2"/>
      <c r="E739" s="2"/>
      <c r="F739" s="2"/>
      <c r="G739" s="2"/>
      <c r="H739" s="2"/>
    </row>
    <row r="740" spans="4:8" x14ac:dyDescent="0.25">
      <c r="D740" s="2"/>
      <c r="E740" s="2"/>
      <c r="F740" s="2"/>
      <c r="G740" s="2"/>
      <c r="H740" s="2"/>
    </row>
    <row r="741" spans="4:8" x14ac:dyDescent="0.25">
      <c r="D741" s="2"/>
      <c r="E741" s="2"/>
      <c r="F741" s="2"/>
      <c r="G741" s="2"/>
      <c r="H741" s="2"/>
    </row>
    <row r="742" spans="4:8" x14ac:dyDescent="0.25">
      <c r="D742" s="2"/>
      <c r="E742" s="2"/>
      <c r="F742" s="2"/>
      <c r="G742" s="2"/>
      <c r="H742" s="2"/>
    </row>
    <row r="743" spans="4:8" x14ac:dyDescent="0.25">
      <c r="D743" s="2"/>
      <c r="E743" s="2"/>
      <c r="F743" s="2"/>
      <c r="G743" s="2"/>
      <c r="H743" s="2"/>
    </row>
    <row r="744" spans="4:8" x14ac:dyDescent="0.25">
      <c r="D744" s="2"/>
      <c r="E744" s="2"/>
      <c r="F744" s="2"/>
      <c r="G744" s="2"/>
      <c r="H744" s="2"/>
    </row>
    <row r="745" spans="4:8" x14ac:dyDescent="0.25">
      <c r="D745" s="2"/>
      <c r="E745" s="2"/>
      <c r="F745" s="2"/>
      <c r="G745" s="2"/>
      <c r="H745" s="2"/>
    </row>
    <row r="746" spans="4:8" x14ac:dyDescent="0.25">
      <c r="D746" s="2"/>
      <c r="E746" s="2"/>
      <c r="F746" s="2"/>
      <c r="G746" s="2"/>
      <c r="H746" s="2"/>
    </row>
    <row r="747" spans="4:8" x14ac:dyDescent="0.25">
      <c r="D747" s="2"/>
      <c r="E747" s="2"/>
      <c r="F747" s="2"/>
      <c r="G747" s="2"/>
      <c r="H747" s="2"/>
    </row>
    <row r="748" spans="4:8" x14ac:dyDescent="0.25">
      <c r="D748" s="2"/>
      <c r="E748" s="2"/>
      <c r="F748" s="2"/>
      <c r="G748" s="2"/>
      <c r="H748" s="2"/>
    </row>
    <row r="749" spans="4:8" x14ac:dyDescent="0.25">
      <c r="D749" s="2"/>
      <c r="E749" s="2"/>
      <c r="F749" s="2"/>
      <c r="G749" s="2"/>
      <c r="H749" s="2"/>
    </row>
    <row r="750" spans="4:8" x14ac:dyDescent="0.25">
      <c r="D750" s="2"/>
      <c r="E750" s="2"/>
      <c r="F750" s="2"/>
      <c r="G750" s="2"/>
      <c r="H750" s="2"/>
    </row>
    <row r="751" spans="4:8" x14ac:dyDescent="0.25">
      <c r="D751" s="2"/>
      <c r="E751" s="2"/>
      <c r="F751" s="2"/>
      <c r="G751" s="2"/>
      <c r="H751" s="2"/>
    </row>
    <row r="752" spans="4:8" x14ac:dyDescent="0.25">
      <c r="D752" s="2"/>
      <c r="E752" s="2"/>
      <c r="F752" s="2"/>
      <c r="G752" s="2"/>
      <c r="H752" s="2"/>
    </row>
    <row r="753" spans="4:8" x14ac:dyDescent="0.25">
      <c r="D753" s="2"/>
      <c r="E753" s="2"/>
      <c r="F753" s="2"/>
      <c r="G753" s="2"/>
      <c r="H753" s="2"/>
    </row>
    <row r="754" spans="4:8" x14ac:dyDescent="0.25">
      <c r="D754" s="2"/>
      <c r="E754" s="2"/>
      <c r="F754" s="2"/>
      <c r="G754" s="2"/>
      <c r="H754" s="2"/>
    </row>
    <row r="755" spans="4:8" x14ac:dyDescent="0.25">
      <c r="D755" s="2"/>
      <c r="E755" s="2"/>
      <c r="F755" s="2"/>
      <c r="G755" s="2"/>
      <c r="H755" s="2"/>
    </row>
    <row r="756" spans="4:8" x14ac:dyDescent="0.25">
      <c r="D756" s="2"/>
      <c r="E756" s="2"/>
      <c r="F756" s="2"/>
      <c r="G756" s="2"/>
      <c r="H756" s="2"/>
    </row>
    <row r="757" spans="4:8" x14ac:dyDescent="0.25">
      <c r="D757" s="2"/>
      <c r="E757" s="2"/>
      <c r="F757" s="2"/>
      <c r="G757" s="2"/>
      <c r="H757" s="2"/>
    </row>
    <row r="758" spans="4:8" x14ac:dyDescent="0.25">
      <c r="D758" s="2"/>
      <c r="E758" s="2"/>
      <c r="F758" s="2"/>
      <c r="G758" s="2"/>
      <c r="H758" s="2"/>
    </row>
    <row r="759" spans="4:8" x14ac:dyDescent="0.25">
      <c r="D759" s="2"/>
      <c r="E759" s="2"/>
      <c r="F759" s="2"/>
      <c r="G759" s="2"/>
      <c r="H759" s="2"/>
    </row>
    <row r="760" spans="4:8" x14ac:dyDescent="0.25">
      <c r="D760" s="2"/>
      <c r="E760" s="2"/>
      <c r="F760" s="2"/>
      <c r="G760" s="2"/>
      <c r="H760" s="2"/>
    </row>
    <row r="761" spans="4:8" x14ac:dyDescent="0.25">
      <c r="D761" s="2"/>
      <c r="E761" s="2"/>
      <c r="F761" s="2"/>
      <c r="G761" s="2"/>
      <c r="H761" s="2"/>
    </row>
    <row r="762" spans="4:8" x14ac:dyDescent="0.25">
      <c r="D762" s="2"/>
      <c r="E762" s="2"/>
      <c r="F762" s="2"/>
      <c r="G762" s="2"/>
      <c r="H762" s="2"/>
    </row>
    <row r="763" spans="4:8" x14ac:dyDescent="0.25">
      <c r="D763" s="2"/>
      <c r="E763" s="2"/>
      <c r="F763" s="2"/>
      <c r="G763" s="2"/>
      <c r="H763" s="2"/>
    </row>
    <row r="764" spans="4:8" x14ac:dyDescent="0.25">
      <c r="D764" s="2"/>
      <c r="E764" s="2"/>
      <c r="F764" s="2"/>
      <c r="G764" s="2"/>
      <c r="H764" s="2"/>
    </row>
    <row r="765" spans="4:8" x14ac:dyDescent="0.25">
      <c r="D765" s="2"/>
      <c r="E765" s="2"/>
      <c r="F765" s="2"/>
      <c r="G765" s="2"/>
      <c r="H765" s="2"/>
    </row>
    <row r="766" spans="4:8" x14ac:dyDescent="0.25">
      <c r="D766" s="2"/>
      <c r="E766" s="2"/>
      <c r="F766" s="2"/>
      <c r="G766" s="2"/>
      <c r="H766" s="2"/>
    </row>
    <row r="767" spans="4:8" x14ac:dyDescent="0.25">
      <c r="D767" s="2"/>
      <c r="E767" s="2"/>
      <c r="F767" s="2"/>
      <c r="G767" s="2"/>
      <c r="H767" s="2"/>
    </row>
    <row r="768" spans="4:8" x14ac:dyDescent="0.25">
      <c r="D768" s="2"/>
      <c r="E768" s="2"/>
      <c r="F768" s="2"/>
      <c r="G768" s="2"/>
      <c r="H768" s="2"/>
    </row>
    <row r="769" spans="4:8" x14ac:dyDescent="0.25">
      <c r="D769" s="2"/>
      <c r="E769" s="2"/>
      <c r="F769" s="2"/>
      <c r="G769" s="2"/>
      <c r="H769" s="2"/>
    </row>
    <row r="770" spans="4:8" x14ac:dyDescent="0.25">
      <c r="D770" s="2"/>
      <c r="E770" s="2"/>
      <c r="F770" s="2"/>
      <c r="G770" s="2"/>
      <c r="H770" s="2"/>
    </row>
    <row r="771" spans="4:8" x14ac:dyDescent="0.25">
      <c r="D771" s="2"/>
      <c r="E771" s="2"/>
      <c r="F771" s="2"/>
      <c r="G771" s="2"/>
      <c r="H771" s="2"/>
    </row>
    <row r="772" spans="4:8" x14ac:dyDescent="0.25">
      <c r="D772" s="2"/>
      <c r="E772" s="2"/>
      <c r="F772" s="2"/>
      <c r="G772" s="2"/>
      <c r="H772" s="2"/>
    </row>
    <row r="773" spans="4:8" x14ac:dyDescent="0.25">
      <c r="D773" s="2"/>
      <c r="E773" s="2"/>
      <c r="F773" s="2"/>
      <c r="G773" s="2"/>
      <c r="H773" s="2"/>
    </row>
    <row r="774" spans="4:8" x14ac:dyDescent="0.25">
      <c r="D774" s="2"/>
      <c r="E774" s="2"/>
      <c r="F774" s="2"/>
      <c r="G774" s="2"/>
      <c r="H774" s="2"/>
    </row>
    <row r="775" spans="4:8" x14ac:dyDescent="0.25">
      <c r="D775" s="2"/>
      <c r="E775" s="2"/>
      <c r="F775" s="2"/>
      <c r="G775" s="2"/>
      <c r="H775" s="2"/>
    </row>
    <row r="776" spans="4:8" x14ac:dyDescent="0.25">
      <c r="D776" s="2"/>
      <c r="E776" s="2"/>
      <c r="F776" s="2"/>
      <c r="G776" s="2"/>
      <c r="H776" s="2"/>
    </row>
    <row r="777" spans="4:8" x14ac:dyDescent="0.25">
      <c r="D777" s="2"/>
      <c r="E777" s="2"/>
      <c r="F777" s="2"/>
      <c r="G777" s="2"/>
      <c r="H777" s="2"/>
    </row>
    <row r="778" spans="4:8" x14ac:dyDescent="0.25">
      <c r="D778" s="2"/>
      <c r="E778" s="2"/>
      <c r="F778" s="2"/>
      <c r="G778" s="2"/>
      <c r="H778" s="2"/>
    </row>
    <row r="779" spans="4:8" x14ac:dyDescent="0.25">
      <c r="D779" s="2"/>
      <c r="E779" s="2"/>
      <c r="F779" s="2"/>
      <c r="G779" s="2"/>
      <c r="H779" s="2"/>
    </row>
    <row r="780" spans="4:8" x14ac:dyDescent="0.25">
      <c r="D780" s="2"/>
      <c r="E780" s="2"/>
      <c r="F780" s="2"/>
      <c r="G780" s="2"/>
      <c r="H780" s="2"/>
    </row>
    <row r="781" spans="4:8" x14ac:dyDescent="0.25">
      <c r="D781" s="2"/>
      <c r="E781" s="2"/>
      <c r="F781" s="2"/>
      <c r="G781" s="2"/>
      <c r="H781" s="2"/>
    </row>
    <row r="782" spans="4:8" x14ac:dyDescent="0.25">
      <c r="D782" s="2"/>
      <c r="E782" s="2"/>
      <c r="F782" s="2"/>
      <c r="G782" s="2"/>
      <c r="H782" s="2"/>
    </row>
    <row r="783" spans="4:8" x14ac:dyDescent="0.25">
      <c r="D783" s="2"/>
      <c r="E783" s="2"/>
      <c r="F783" s="2"/>
      <c r="G783" s="2"/>
      <c r="H783" s="2"/>
    </row>
    <row r="784" spans="4:8" x14ac:dyDescent="0.25">
      <c r="D784" s="2"/>
      <c r="E784" s="2"/>
      <c r="F784" s="2"/>
      <c r="G784" s="2"/>
      <c r="H784" s="2"/>
    </row>
    <row r="785" spans="4:8" x14ac:dyDescent="0.25">
      <c r="D785" s="2"/>
      <c r="E785" s="2"/>
      <c r="F785" s="2"/>
      <c r="G785" s="2"/>
      <c r="H785" s="2"/>
    </row>
    <row r="786" spans="4:8" x14ac:dyDescent="0.25">
      <c r="D786" s="2"/>
      <c r="E786" s="2"/>
      <c r="F786" s="2"/>
      <c r="G786" s="2"/>
      <c r="H786" s="2"/>
    </row>
    <row r="787" spans="4:8" x14ac:dyDescent="0.25">
      <c r="D787" s="2"/>
      <c r="E787" s="2"/>
      <c r="F787" s="2"/>
      <c r="G787" s="2"/>
      <c r="H787" s="2"/>
    </row>
    <row r="788" spans="4:8" x14ac:dyDescent="0.25">
      <c r="D788" s="2"/>
      <c r="E788" s="2"/>
      <c r="F788" s="2"/>
      <c r="G788" s="2"/>
      <c r="H788" s="2"/>
    </row>
    <row r="789" spans="4:8" x14ac:dyDescent="0.25">
      <c r="D789" s="2"/>
      <c r="E789" s="2"/>
      <c r="F789" s="2"/>
      <c r="G789" s="2"/>
      <c r="H789" s="2"/>
    </row>
    <row r="790" spans="4:8" x14ac:dyDescent="0.25">
      <c r="D790" s="2"/>
      <c r="E790" s="2"/>
      <c r="F790" s="2"/>
      <c r="G790" s="2"/>
      <c r="H790" s="2"/>
    </row>
    <row r="791" spans="4:8" x14ac:dyDescent="0.25">
      <c r="D791" s="2"/>
      <c r="E791" s="2"/>
      <c r="F791" s="2"/>
      <c r="G791" s="2"/>
      <c r="H791" s="2"/>
    </row>
    <row r="792" spans="4:8" x14ac:dyDescent="0.25">
      <c r="D792" s="2"/>
      <c r="E792" s="2"/>
      <c r="F792" s="2"/>
      <c r="G792" s="2"/>
      <c r="H792" s="2"/>
    </row>
    <row r="793" spans="4:8" x14ac:dyDescent="0.25">
      <c r="D793" s="2"/>
      <c r="E793" s="2"/>
      <c r="F793" s="2"/>
      <c r="G793" s="2"/>
      <c r="H793" s="2"/>
    </row>
    <row r="794" spans="4:8" x14ac:dyDescent="0.25">
      <c r="D794" s="2"/>
      <c r="E794" s="2"/>
      <c r="F794" s="2"/>
      <c r="G794" s="2"/>
      <c r="H794" s="2"/>
    </row>
    <row r="795" spans="4:8" x14ac:dyDescent="0.25">
      <c r="D795" s="2"/>
      <c r="E795" s="2"/>
      <c r="F795" s="2"/>
      <c r="G795" s="2"/>
      <c r="H795" s="2"/>
    </row>
    <row r="796" spans="4:8" x14ac:dyDescent="0.25">
      <c r="D796" s="2"/>
      <c r="E796" s="2"/>
      <c r="F796" s="2"/>
      <c r="G796" s="2"/>
      <c r="H796" s="2"/>
    </row>
    <row r="797" spans="4:8" x14ac:dyDescent="0.25">
      <c r="D797" s="2"/>
      <c r="E797" s="2"/>
      <c r="F797" s="2"/>
      <c r="G797" s="2"/>
      <c r="H797" s="2"/>
    </row>
    <row r="798" spans="4:8" x14ac:dyDescent="0.25">
      <c r="D798" s="2"/>
      <c r="E798" s="2"/>
      <c r="F798" s="2"/>
      <c r="G798" s="2"/>
      <c r="H798" s="2"/>
    </row>
    <row r="799" spans="4:8" x14ac:dyDescent="0.25">
      <c r="D799" s="2"/>
      <c r="E799" s="2"/>
      <c r="F799" s="2"/>
      <c r="G799" s="2"/>
      <c r="H799" s="2"/>
    </row>
    <row r="800" spans="4:8" x14ac:dyDescent="0.25">
      <c r="D800" s="2"/>
      <c r="E800" s="2"/>
      <c r="F800" s="2"/>
      <c r="G800" s="2"/>
      <c r="H800" s="2"/>
    </row>
    <row r="801" spans="4:8" x14ac:dyDescent="0.25">
      <c r="D801" s="2"/>
      <c r="E801" s="2"/>
      <c r="F801" s="2"/>
      <c r="G801" s="2"/>
      <c r="H801" s="2"/>
    </row>
    <row r="802" spans="4:8" x14ac:dyDescent="0.25">
      <c r="D802" s="2"/>
      <c r="E802" s="2"/>
      <c r="F802" s="2"/>
      <c r="G802" s="2"/>
      <c r="H802" s="2"/>
    </row>
    <row r="803" spans="4:8" x14ac:dyDescent="0.25">
      <c r="D803" s="2"/>
      <c r="E803" s="2"/>
      <c r="F803" s="2"/>
      <c r="G803" s="2"/>
      <c r="H803" s="2"/>
    </row>
    <row r="804" spans="4:8" x14ac:dyDescent="0.25">
      <c r="D804" s="2"/>
      <c r="E804" s="2"/>
      <c r="F804" s="2"/>
      <c r="G804" s="2"/>
      <c r="H804" s="2"/>
    </row>
    <row r="805" spans="4:8" x14ac:dyDescent="0.25">
      <c r="D805" s="2"/>
      <c r="E805" s="2"/>
      <c r="F805" s="2"/>
      <c r="G805" s="2"/>
      <c r="H805" s="2"/>
    </row>
    <row r="806" spans="4:8" x14ac:dyDescent="0.25">
      <c r="D806" s="2"/>
      <c r="E806" s="2"/>
      <c r="F806" s="2"/>
      <c r="G806" s="2"/>
      <c r="H806" s="2"/>
    </row>
    <row r="807" spans="4:8" x14ac:dyDescent="0.25">
      <c r="D807" s="2"/>
      <c r="E807" s="2"/>
      <c r="F807" s="2"/>
      <c r="G807" s="2"/>
      <c r="H807" s="2"/>
    </row>
    <row r="808" spans="4:8" x14ac:dyDescent="0.25">
      <c r="D808" s="2"/>
      <c r="E808" s="2"/>
      <c r="F808" s="2"/>
      <c r="G808" s="2"/>
      <c r="H808" s="2"/>
    </row>
    <row r="809" spans="4:8" x14ac:dyDescent="0.25">
      <c r="D809" s="2"/>
      <c r="E809" s="2"/>
      <c r="F809" s="2"/>
      <c r="G809" s="2"/>
      <c r="H809" s="2"/>
    </row>
    <row r="810" spans="4:8" x14ac:dyDescent="0.25">
      <c r="D810" s="2"/>
      <c r="E810" s="2"/>
      <c r="F810" s="2"/>
      <c r="G810" s="2"/>
      <c r="H810" s="2"/>
    </row>
    <row r="811" spans="4:8" x14ac:dyDescent="0.25">
      <c r="D811" s="2"/>
      <c r="E811" s="2"/>
      <c r="F811" s="2"/>
      <c r="G811" s="2"/>
      <c r="H811" s="2"/>
    </row>
    <row r="812" spans="4:8" x14ac:dyDescent="0.25">
      <c r="D812" s="2"/>
      <c r="E812" s="2"/>
      <c r="F812" s="2"/>
      <c r="G812" s="2"/>
      <c r="H812" s="2"/>
    </row>
    <row r="813" spans="4:8" x14ac:dyDescent="0.25">
      <c r="D813" s="2"/>
      <c r="E813" s="2"/>
      <c r="F813" s="2"/>
      <c r="G813" s="2"/>
      <c r="H813" s="2"/>
    </row>
    <row r="814" spans="4:8" x14ac:dyDescent="0.25">
      <c r="D814" s="2"/>
      <c r="E814" s="2"/>
      <c r="F814" s="2"/>
      <c r="G814" s="2"/>
      <c r="H814" s="2"/>
    </row>
    <row r="815" spans="4:8" x14ac:dyDescent="0.25">
      <c r="D815" s="2"/>
      <c r="E815" s="2"/>
      <c r="F815" s="2"/>
      <c r="G815" s="2"/>
      <c r="H815" s="2"/>
    </row>
    <row r="816" spans="4:8" x14ac:dyDescent="0.25">
      <c r="D816" s="2"/>
      <c r="E816" s="2"/>
      <c r="F816" s="2"/>
      <c r="G816" s="2"/>
      <c r="H816" s="2"/>
    </row>
    <row r="817" spans="4:8" x14ac:dyDescent="0.25">
      <c r="D817" s="2"/>
      <c r="E817" s="2"/>
      <c r="F817" s="2"/>
      <c r="G817" s="2"/>
      <c r="H817" s="2"/>
    </row>
    <row r="818" spans="4:8" x14ac:dyDescent="0.25">
      <c r="D818" s="2"/>
      <c r="E818" s="2"/>
      <c r="F818" s="2"/>
      <c r="G818" s="2"/>
      <c r="H818" s="2"/>
    </row>
    <row r="819" spans="4:8" x14ac:dyDescent="0.25">
      <c r="D819" s="2"/>
      <c r="E819" s="2"/>
      <c r="F819" s="2"/>
      <c r="G819" s="2"/>
      <c r="H819" s="2"/>
    </row>
    <row r="820" spans="4:8" x14ac:dyDescent="0.25">
      <c r="D820" s="2"/>
      <c r="E820" s="2"/>
      <c r="F820" s="2"/>
      <c r="G820" s="2"/>
      <c r="H820" s="2"/>
    </row>
    <row r="821" spans="4:8" x14ac:dyDescent="0.25">
      <c r="D821" s="2"/>
      <c r="E821" s="2"/>
      <c r="F821" s="2"/>
      <c r="G821" s="2"/>
      <c r="H821" s="2"/>
    </row>
    <row r="822" spans="4:8" x14ac:dyDescent="0.25">
      <c r="D822" s="2"/>
      <c r="E822" s="2"/>
      <c r="F822" s="2"/>
      <c r="G822" s="2"/>
      <c r="H822" s="2"/>
    </row>
    <row r="823" spans="4:8" x14ac:dyDescent="0.25">
      <c r="D823" s="2"/>
      <c r="E823" s="2"/>
      <c r="F823" s="2"/>
      <c r="G823" s="2"/>
      <c r="H823" s="2"/>
    </row>
    <row r="824" spans="4:8" x14ac:dyDescent="0.25">
      <c r="D824" s="2"/>
      <c r="E824" s="2"/>
      <c r="F824" s="2"/>
      <c r="G824" s="2"/>
      <c r="H824" s="2"/>
    </row>
    <row r="825" spans="4:8" x14ac:dyDescent="0.25">
      <c r="D825" s="2"/>
      <c r="E825" s="2"/>
      <c r="F825" s="2"/>
      <c r="G825" s="2"/>
      <c r="H825" s="2"/>
    </row>
    <row r="826" spans="4:8" x14ac:dyDescent="0.25">
      <c r="D826" s="2"/>
      <c r="E826" s="2"/>
      <c r="F826" s="2"/>
      <c r="G826" s="2"/>
      <c r="H826" s="2"/>
    </row>
    <row r="827" spans="4:8" x14ac:dyDescent="0.25">
      <c r="D827" s="2"/>
      <c r="E827" s="2"/>
      <c r="F827" s="2"/>
      <c r="G827" s="2"/>
      <c r="H827" s="2"/>
    </row>
    <row r="828" spans="4:8" x14ac:dyDescent="0.25">
      <c r="D828" s="2"/>
      <c r="E828" s="2"/>
      <c r="F828" s="2"/>
      <c r="G828" s="2"/>
      <c r="H828" s="2"/>
    </row>
    <row r="829" spans="4:8" x14ac:dyDescent="0.25">
      <c r="D829" s="2"/>
      <c r="E829" s="2"/>
      <c r="F829" s="2"/>
      <c r="G829" s="2"/>
      <c r="H829" s="2"/>
    </row>
    <row r="830" spans="4:8" x14ac:dyDescent="0.25">
      <c r="D830" s="2"/>
      <c r="E830" s="2"/>
      <c r="F830" s="2"/>
      <c r="G830" s="2"/>
      <c r="H830" s="2"/>
    </row>
    <row r="831" spans="4:8" x14ac:dyDescent="0.25">
      <c r="D831" s="2"/>
      <c r="E831" s="2"/>
      <c r="F831" s="2"/>
      <c r="G831" s="2"/>
      <c r="H831" s="2"/>
    </row>
    <row r="832" spans="4:8" x14ac:dyDescent="0.25">
      <c r="D832" s="2"/>
      <c r="E832" s="2"/>
      <c r="F832" s="2"/>
      <c r="G832" s="2"/>
      <c r="H832" s="2"/>
    </row>
    <row r="833" spans="4:8" x14ac:dyDescent="0.25">
      <c r="D833" s="2"/>
      <c r="E833" s="2"/>
      <c r="F833" s="2"/>
      <c r="G833" s="2"/>
      <c r="H833" s="2"/>
    </row>
    <row r="834" spans="4:8" x14ac:dyDescent="0.25">
      <c r="D834" s="2"/>
      <c r="E834" s="2"/>
      <c r="F834" s="2"/>
      <c r="G834" s="2"/>
      <c r="H834" s="2"/>
    </row>
    <row r="835" spans="4:8" x14ac:dyDescent="0.25">
      <c r="D835" s="2"/>
      <c r="E835" s="2"/>
      <c r="F835" s="2"/>
      <c r="G835" s="2"/>
      <c r="H835" s="2"/>
    </row>
    <row r="836" spans="4:8" x14ac:dyDescent="0.25">
      <c r="D836" s="2"/>
      <c r="E836" s="2"/>
      <c r="F836" s="2"/>
      <c r="G836" s="2"/>
      <c r="H836" s="2"/>
    </row>
    <row r="837" spans="4:8" x14ac:dyDescent="0.25">
      <c r="D837" s="2"/>
      <c r="E837" s="2"/>
      <c r="F837" s="2"/>
      <c r="G837" s="2"/>
      <c r="H837" s="2"/>
    </row>
    <row r="838" spans="4:8" x14ac:dyDescent="0.25">
      <c r="D838" s="2"/>
      <c r="E838" s="2"/>
      <c r="F838" s="2"/>
      <c r="G838" s="2"/>
      <c r="H838" s="2"/>
    </row>
    <row r="839" spans="4:8" x14ac:dyDescent="0.25">
      <c r="D839" s="2"/>
      <c r="E839" s="2"/>
      <c r="F839" s="2"/>
      <c r="G839" s="2"/>
      <c r="H839" s="2"/>
    </row>
    <row r="840" spans="4:8" x14ac:dyDescent="0.25">
      <c r="D840" s="2"/>
      <c r="E840" s="2"/>
      <c r="F840" s="2"/>
      <c r="G840" s="2"/>
      <c r="H840" s="2"/>
    </row>
    <row r="841" spans="4:8" x14ac:dyDescent="0.25">
      <c r="D841" s="2"/>
      <c r="E841" s="2"/>
      <c r="F841" s="2"/>
      <c r="G841" s="2"/>
      <c r="H841" s="2"/>
    </row>
    <row r="842" spans="4:8" x14ac:dyDescent="0.25">
      <c r="D842" s="2"/>
      <c r="E842" s="2"/>
      <c r="F842" s="2"/>
      <c r="G842" s="2"/>
      <c r="H842" s="2"/>
    </row>
    <row r="843" spans="4:8" x14ac:dyDescent="0.25">
      <c r="D843" s="2"/>
      <c r="E843" s="2"/>
      <c r="F843" s="2"/>
      <c r="G843" s="2"/>
      <c r="H843" s="2"/>
    </row>
    <row r="844" spans="4:8" x14ac:dyDescent="0.25">
      <c r="D844" s="2"/>
      <c r="E844" s="2"/>
      <c r="F844" s="2"/>
      <c r="G844" s="2"/>
      <c r="H844" s="2"/>
    </row>
    <row r="845" spans="4:8" x14ac:dyDescent="0.25">
      <c r="D845" s="2"/>
      <c r="E845" s="2"/>
      <c r="F845" s="2"/>
      <c r="G845" s="2"/>
      <c r="H845" s="2"/>
    </row>
    <row r="846" spans="4:8" x14ac:dyDescent="0.25">
      <c r="D846" s="2"/>
      <c r="E846" s="2"/>
      <c r="F846" s="2"/>
      <c r="G846" s="2"/>
      <c r="H846" s="2"/>
    </row>
    <row r="847" spans="4:8" x14ac:dyDescent="0.25">
      <c r="D847" s="2"/>
      <c r="E847" s="2"/>
      <c r="F847" s="2"/>
      <c r="G847" s="2"/>
      <c r="H847" s="2"/>
    </row>
    <row r="848" spans="4:8" x14ac:dyDescent="0.25">
      <c r="D848" s="2"/>
      <c r="E848" s="2"/>
      <c r="F848" s="2"/>
      <c r="G848" s="2"/>
      <c r="H848" s="2"/>
    </row>
    <row r="849" spans="4:8" x14ac:dyDescent="0.25">
      <c r="D849" s="2"/>
      <c r="E849" s="2"/>
      <c r="F849" s="2"/>
      <c r="G849" s="2"/>
      <c r="H849" s="2"/>
    </row>
    <row r="850" spans="4:8" x14ac:dyDescent="0.25">
      <c r="D850" s="2"/>
      <c r="E850" s="2"/>
      <c r="F850" s="2"/>
      <c r="G850" s="2"/>
      <c r="H850" s="2"/>
    </row>
    <row r="851" spans="4:8" x14ac:dyDescent="0.25">
      <c r="D851" s="2"/>
      <c r="E851" s="2"/>
      <c r="F851" s="2"/>
      <c r="G851" s="2"/>
      <c r="H851" s="2"/>
    </row>
    <row r="852" spans="4:8" x14ac:dyDescent="0.25">
      <c r="D852" s="2"/>
      <c r="E852" s="2"/>
      <c r="F852" s="2"/>
      <c r="G852" s="2"/>
      <c r="H852" s="2"/>
    </row>
    <row r="853" spans="4:8" x14ac:dyDescent="0.25">
      <c r="D853" s="2"/>
      <c r="E853" s="2"/>
      <c r="F853" s="2"/>
      <c r="G853" s="2"/>
      <c r="H853" s="2"/>
    </row>
  </sheetData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193"/>
  <sheetViews>
    <sheetView zoomScale="96" zoomScaleNormal="96" workbookViewId="0">
      <pane ySplit="1" topLeftCell="A2" activePane="bottomLeft" state="frozen"/>
      <selection pane="bottomLeft" activeCell="I57" sqref="I57"/>
    </sheetView>
  </sheetViews>
  <sheetFormatPr defaultRowHeight="15" x14ac:dyDescent="0.25"/>
  <cols>
    <col min="3" max="3" width="37.140625" customWidth="1"/>
    <col min="4" max="4" width="14.85546875" customWidth="1"/>
    <col min="5" max="5" width="14.42578125" customWidth="1"/>
    <col min="6" max="6" width="12.140625" customWidth="1"/>
    <col min="7" max="7" width="1.140625" customWidth="1"/>
    <col min="8" max="8" width="13.42578125" customWidth="1"/>
    <col min="9" max="9" width="45.140625" customWidth="1"/>
    <col min="10" max="10" width="10.28515625" style="15" customWidth="1"/>
    <col min="11" max="11" width="12.42578125" style="2" bestFit="1" customWidth="1"/>
  </cols>
  <sheetData>
    <row r="1" spans="1:11" s="9" customFormat="1" ht="31.5" x14ac:dyDescent="0.25">
      <c r="A1" s="6" t="s">
        <v>0</v>
      </c>
      <c r="B1" s="6" t="s">
        <v>1</v>
      </c>
      <c r="C1" s="6" t="s">
        <v>2</v>
      </c>
      <c r="D1" s="6">
        <v>2025</v>
      </c>
      <c r="E1" s="7" t="s">
        <v>3</v>
      </c>
      <c r="F1" s="7" t="s">
        <v>4</v>
      </c>
      <c r="G1" s="7"/>
      <c r="H1" s="8" t="s">
        <v>5</v>
      </c>
      <c r="I1" s="8" t="s">
        <v>6</v>
      </c>
      <c r="J1" s="14"/>
      <c r="K1" s="142"/>
    </row>
    <row r="2" spans="1:11" ht="5.25" customHeight="1" x14ac:dyDescent="0.25">
      <c r="A2" s="3"/>
      <c r="B2" s="3"/>
      <c r="C2" s="3"/>
      <c r="D2" s="3"/>
      <c r="E2" s="3"/>
      <c r="F2" s="3"/>
      <c r="G2" s="3"/>
      <c r="H2" s="3"/>
      <c r="I2" s="3"/>
    </row>
    <row r="3" spans="1:11" x14ac:dyDescent="0.25">
      <c r="A3" s="83" t="s">
        <v>104</v>
      </c>
    </row>
    <row r="4" spans="1:11" x14ac:dyDescent="0.25">
      <c r="A4" s="3">
        <v>1014</v>
      </c>
      <c r="B4" s="3">
        <v>5169</v>
      </c>
      <c r="C4" s="3" t="s">
        <v>105</v>
      </c>
      <c r="D4" s="4">
        <v>5000</v>
      </c>
      <c r="E4" s="4">
        <v>0</v>
      </c>
      <c r="F4" s="4">
        <f>100*E4/D4</f>
        <v>0</v>
      </c>
      <c r="G4" s="4"/>
      <c r="H4" s="10">
        <v>5000</v>
      </c>
      <c r="I4" s="11"/>
      <c r="J4" s="16">
        <f>H4-D4</f>
        <v>0</v>
      </c>
    </row>
    <row r="5" spans="1:11" x14ac:dyDescent="0.25">
      <c r="D5" s="18">
        <f>SUM(D4)</f>
        <v>5000</v>
      </c>
      <c r="E5" s="2">
        <f>SUM(E4)</f>
        <v>0</v>
      </c>
      <c r="F5" s="2"/>
      <c r="G5" s="2"/>
      <c r="H5" s="2">
        <f>SUM(H4)</f>
        <v>5000</v>
      </c>
      <c r="I5" s="12">
        <f>H5-D5</f>
        <v>0</v>
      </c>
    </row>
    <row r="6" spans="1:11" x14ac:dyDescent="0.25">
      <c r="D6" s="2"/>
      <c r="E6" s="2"/>
      <c r="F6" s="2"/>
      <c r="G6" s="2"/>
      <c r="H6" s="2"/>
      <c r="I6" s="5"/>
    </row>
    <row r="7" spans="1:11" x14ac:dyDescent="0.25">
      <c r="A7" s="1" t="s">
        <v>106</v>
      </c>
      <c r="D7" s="2"/>
      <c r="E7" s="2"/>
      <c r="F7" s="2"/>
      <c r="G7" s="2"/>
      <c r="H7" s="2"/>
      <c r="I7" s="5"/>
    </row>
    <row r="8" spans="1:11" x14ac:dyDescent="0.25">
      <c r="A8" s="3">
        <v>2141</v>
      </c>
      <c r="B8" s="3">
        <v>5151</v>
      </c>
      <c r="C8" s="3" t="s">
        <v>107</v>
      </c>
      <c r="D8" s="4">
        <v>5000</v>
      </c>
      <c r="E8" s="4">
        <v>6311.16</v>
      </c>
      <c r="F8" s="4">
        <f>100*E8/D8</f>
        <v>126.22320000000001</v>
      </c>
      <c r="G8" s="4"/>
      <c r="H8" s="10">
        <v>5000</v>
      </c>
      <c r="I8" s="11"/>
      <c r="J8" s="16">
        <f>H8-D8</f>
        <v>0</v>
      </c>
    </row>
    <row r="9" spans="1:11" x14ac:dyDescent="0.25">
      <c r="A9" s="3">
        <v>2141</v>
      </c>
      <c r="B9" s="3">
        <v>5153</v>
      </c>
      <c r="C9" s="3" t="s">
        <v>108</v>
      </c>
      <c r="D9" s="4">
        <v>80000</v>
      </c>
      <c r="E9" s="4">
        <v>59120</v>
      </c>
      <c r="F9" s="4">
        <f>100*E9/D9</f>
        <v>73.900000000000006</v>
      </c>
      <c r="G9" s="4"/>
      <c r="H9" s="10">
        <v>80000</v>
      </c>
      <c r="I9" s="11"/>
      <c r="J9" s="16"/>
    </row>
    <row r="10" spans="1:11" x14ac:dyDescent="0.25">
      <c r="A10" s="3">
        <v>2141</v>
      </c>
      <c r="B10" s="3">
        <v>5154</v>
      </c>
      <c r="C10" s="3" t="s">
        <v>109</v>
      </c>
      <c r="D10" s="4">
        <v>15000</v>
      </c>
      <c r="E10" s="4">
        <v>14011.84</v>
      </c>
      <c r="F10" s="4"/>
      <c r="G10" s="4"/>
      <c r="H10" s="10">
        <v>15000</v>
      </c>
      <c r="I10" s="11"/>
      <c r="J10" s="16"/>
    </row>
    <row r="11" spans="1:11" x14ac:dyDescent="0.25">
      <c r="A11" s="3">
        <v>2141</v>
      </c>
      <c r="B11" s="3">
        <v>5171</v>
      </c>
      <c r="C11" s="3" t="s">
        <v>110</v>
      </c>
      <c r="D11" s="4">
        <v>50000</v>
      </c>
      <c r="E11" s="4">
        <v>0</v>
      </c>
      <c r="F11" s="4">
        <f>100*E11/D11</f>
        <v>0</v>
      </c>
      <c r="G11" s="4"/>
      <c r="H11" s="10">
        <v>50000</v>
      </c>
      <c r="I11" s="11" t="s">
        <v>111</v>
      </c>
      <c r="J11" s="16">
        <f>H11-D11</f>
        <v>0</v>
      </c>
    </row>
    <row r="12" spans="1:11" x14ac:dyDescent="0.25">
      <c r="A12" s="3">
        <v>2141</v>
      </c>
      <c r="B12" s="3">
        <v>5169</v>
      </c>
      <c r="C12" s="3" t="s">
        <v>112</v>
      </c>
      <c r="D12" s="4">
        <v>0</v>
      </c>
      <c r="E12" s="4">
        <v>5749</v>
      </c>
      <c r="F12" s="4" t="e">
        <f>100*E12/D12</f>
        <v>#DIV/0!</v>
      </c>
      <c r="G12" s="4"/>
      <c r="H12" s="10">
        <v>0</v>
      </c>
      <c r="I12" s="11"/>
      <c r="J12" s="16">
        <f>H12-D12</f>
        <v>0</v>
      </c>
    </row>
    <row r="13" spans="1:11" x14ac:dyDescent="0.25">
      <c r="D13" s="18">
        <f>SUM(D8:D12)</f>
        <v>150000</v>
      </c>
      <c r="E13" s="2">
        <f>SUM(E8:E12)</f>
        <v>85192</v>
      </c>
      <c r="F13" s="2"/>
      <c r="G13" s="2"/>
      <c r="H13" s="2">
        <f>SUM(H8:H12)</f>
        <v>150000</v>
      </c>
      <c r="I13" s="12">
        <f>H13-D13</f>
        <v>0</v>
      </c>
    </row>
    <row r="14" spans="1:11" x14ac:dyDescent="0.25">
      <c r="D14" s="2"/>
      <c r="E14" s="2"/>
      <c r="F14" s="2"/>
      <c r="G14" s="2"/>
      <c r="H14" s="2"/>
      <c r="I14" s="121"/>
    </row>
    <row r="15" spans="1:11" x14ac:dyDescent="0.25">
      <c r="A15" s="1" t="s">
        <v>113</v>
      </c>
      <c r="D15" s="2"/>
      <c r="E15" s="2"/>
      <c r="F15" s="2"/>
      <c r="G15" s="2"/>
      <c r="H15" s="2"/>
      <c r="I15" s="5"/>
    </row>
    <row r="16" spans="1:11" x14ac:dyDescent="0.25">
      <c r="A16" s="3">
        <v>2212</v>
      </c>
      <c r="B16" s="3">
        <v>5169</v>
      </c>
      <c r="C16" s="3" t="s">
        <v>114</v>
      </c>
      <c r="D16" s="4">
        <v>0</v>
      </c>
      <c r="E16" s="4">
        <v>344609.6</v>
      </c>
      <c r="F16" s="4" t="e">
        <f>100*E16/D16</f>
        <v>#DIV/0!</v>
      </c>
      <c r="G16" s="4"/>
      <c r="H16" s="10">
        <v>0</v>
      </c>
      <c r="I16" s="11"/>
      <c r="J16" s="16">
        <f>H16-D16</f>
        <v>0</v>
      </c>
    </row>
    <row r="17" spans="1:10" x14ac:dyDescent="0.25">
      <c r="A17" s="3">
        <v>2212</v>
      </c>
      <c r="B17" s="3">
        <v>5139</v>
      </c>
      <c r="C17" s="3" t="s">
        <v>115</v>
      </c>
      <c r="D17" s="4">
        <v>50000</v>
      </c>
      <c r="E17" s="4">
        <v>108248.48</v>
      </c>
      <c r="F17" s="4">
        <f>100*E17/D17</f>
        <v>216.49696</v>
      </c>
      <c r="G17" s="4"/>
      <c r="H17" s="10">
        <v>50000</v>
      </c>
      <c r="I17" s="11" t="s">
        <v>116</v>
      </c>
      <c r="J17" s="16">
        <f>H17-D17</f>
        <v>0</v>
      </c>
    </row>
    <row r="18" spans="1:10" ht="23.25" x14ac:dyDescent="0.25">
      <c r="A18" s="3">
        <v>2212</v>
      </c>
      <c r="B18" s="3">
        <v>5171</v>
      </c>
      <c r="C18" s="3" t="s">
        <v>110</v>
      </c>
      <c r="D18" s="4">
        <v>500000</v>
      </c>
      <c r="E18" s="4">
        <v>502780.53</v>
      </c>
      <c r="F18" s="4">
        <f>100*E18/D18</f>
        <v>100.556106</v>
      </c>
      <c r="G18" s="4"/>
      <c r="H18" s="21">
        <f>500000+500000+250000+500000+3000000+1000000</f>
        <v>5750000</v>
      </c>
      <c r="I18" s="13" t="s">
        <v>117</v>
      </c>
      <c r="J18" s="16">
        <f>H18-D18</f>
        <v>5250000</v>
      </c>
    </row>
    <row r="19" spans="1:10" x14ac:dyDescent="0.25">
      <c r="A19" s="3">
        <v>2212</v>
      </c>
      <c r="B19" s="3">
        <v>6121</v>
      </c>
      <c r="C19" s="3" t="s">
        <v>118</v>
      </c>
      <c r="D19" s="4">
        <v>25168000</v>
      </c>
      <c r="E19" s="4">
        <v>182968.81</v>
      </c>
      <c r="F19" s="4">
        <f>100*E19/D19</f>
        <v>0.72698986808645905</v>
      </c>
      <c r="G19" s="4"/>
      <c r="H19" s="10">
        <v>5000000</v>
      </c>
      <c r="I19" s="11" t="s">
        <v>119</v>
      </c>
      <c r="J19" s="16">
        <f>H19-D19</f>
        <v>-20168000</v>
      </c>
    </row>
    <row r="20" spans="1:10" x14ac:dyDescent="0.25">
      <c r="D20" s="18">
        <f>SUM(D16:D19)</f>
        <v>25718000</v>
      </c>
      <c r="E20" s="2">
        <f>SUM(E16:E19)</f>
        <v>1138607.42</v>
      </c>
      <c r="F20" s="2"/>
      <c r="G20" s="2"/>
      <c r="H20" s="2">
        <f>SUM(H16:H19)</f>
        <v>10800000</v>
      </c>
      <c r="I20" s="12">
        <f>H20-D20</f>
        <v>-14918000</v>
      </c>
    </row>
    <row r="21" spans="1:10" x14ac:dyDescent="0.25">
      <c r="D21" s="2"/>
      <c r="E21" s="2"/>
      <c r="F21" s="2"/>
      <c r="G21" s="2"/>
      <c r="H21" s="2"/>
      <c r="I21" s="5"/>
    </row>
    <row r="22" spans="1:10" x14ac:dyDescent="0.25">
      <c r="A22" t="s">
        <v>120</v>
      </c>
      <c r="D22" s="2"/>
      <c r="E22" s="2"/>
      <c r="F22" s="2"/>
      <c r="G22" s="2"/>
      <c r="H22" s="2"/>
      <c r="I22" s="5"/>
    </row>
    <row r="23" spans="1:10" x14ac:dyDescent="0.25">
      <c r="A23" s="3">
        <v>2219</v>
      </c>
      <c r="B23" s="3">
        <v>5139</v>
      </c>
      <c r="C23" s="3" t="s">
        <v>115</v>
      </c>
      <c r="D23" s="4">
        <v>50000</v>
      </c>
      <c r="E23" s="4">
        <v>171941.49</v>
      </c>
      <c r="F23" s="4">
        <f>100*E23/D23</f>
        <v>343.88297999999998</v>
      </c>
      <c r="G23" s="4"/>
      <c r="H23" s="10">
        <v>50000</v>
      </c>
      <c r="I23" s="11"/>
      <c r="J23" s="16">
        <f>H23-D23</f>
        <v>0</v>
      </c>
    </row>
    <row r="24" spans="1:10" x14ac:dyDescent="0.25">
      <c r="A24" s="3">
        <v>2219</v>
      </c>
      <c r="B24" s="3">
        <v>5169</v>
      </c>
      <c r="C24" s="3" t="s">
        <v>121</v>
      </c>
      <c r="D24" s="4">
        <v>0</v>
      </c>
      <c r="E24" s="4">
        <v>14157</v>
      </c>
      <c r="F24" s="4" t="e">
        <f>100*E24/D24</f>
        <v>#DIV/0!</v>
      </c>
      <c r="G24" s="4"/>
      <c r="H24" s="10">
        <v>0</v>
      </c>
      <c r="I24" s="11"/>
      <c r="J24" s="16">
        <f>H24-D24</f>
        <v>0</v>
      </c>
    </row>
    <row r="25" spans="1:10" x14ac:dyDescent="0.25">
      <c r="A25" s="3">
        <v>2219</v>
      </c>
      <c r="B25" s="3">
        <v>5171</v>
      </c>
      <c r="C25" s="3" t="s">
        <v>110</v>
      </c>
      <c r="D25" s="4">
        <v>400000</v>
      </c>
      <c r="E25" s="4">
        <v>379418.06</v>
      </c>
      <c r="F25" s="4">
        <f>100*E25/D25</f>
        <v>94.854515000000006</v>
      </c>
      <c r="G25" s="4"/>
      <c r="H25" s="10">
        <f>500000+150000</f>
        <v>650000</v>
      </c>
      <c r="I25" s="11" t="s">
        <v>122</v>
      </c>
      <c r="J25" s="16">
        <f>H25-D25</f>
        <v>250000</v>
      </c>
    </row>
    <row r="26" spans="1:10" x14ac:dyDescent="0.25">
      <c r="A26" s="3">
        <v>2219</v>
      </c>
      <c r="B26" s="3">
        <v>6121</v>
      </c>
      <c r="C26" s="3" t="s">
        <v>118</v>
      </c>
      <c r="D26" s="4">
        <v>0</v>
      </c>
      <c r="E26" s="4">
        <v>0</v>
      </c>
      <c r="F26" s="4" t="e">
        <f>100*E26/D26</f>
        <v>#DIV/0!</v>
      </c>
      <c r="G26" s="4"/>
      <c r="H26" s="10">
        <v>0</v>
      </c>
      <c r="I26" s="11" t="s">
        <v>123</v>
      </c>
      <c r="J26" s="16">
        <f>H26-D26</f>
        <v>0</v>
      </c>
    </row>
    <row r="27" spans="1:10" x14ac:dyDescent="0.25">
      <c r="D27" s="18">
        <f>SUM(D23:D26)</f>
        <v>450000</v>
      </c>
      <c r="E27" s="2">
        <f>SUM(E23:E26)</f>
        <v>565516.55000000005</v>
      </c>
      <c r="F27" s="2"/>
      <c r="G27" s="2"/>
      <c r="H27" s="2">
        <f>SUM(H23:H26)</f>
        <v>700000</v>
      </c>
      <c r="I27" s="12">
        <f>H27-D27</f>
        <v>250000</v>
      </c>
    </row>
    <row r="28" spans="1:10" x14ac:dyDescent="0.25">
      <c r="D28" s="2"/>
      <c r="E28" s="2"/>
      <c r="F28" s="2"/>
      <c r="G28" s="2"/>
      <c r="H28" s="2"/>
      <c r="I28" s="5"/>
    </row>
    <row r="29" spans="1:10" x14ac:dyDescent="0.25">
      <c r="A29" t="s">
        <v>124</v>
      </c>
      <c r="D29" s="2"/>
      <c r="E29" s="2"/>
      <c r="F29" s="2"/>
      <c r="G29" s="2"/>
      <c r="H29" s="2"/>
      <c r="I29" s="5"/>
    </row>
    <row r="30" spans="1:10" x14ac:dyDescent="0.25">
      <c r="A30" s="3">
        <v>2292</v>
      </c>
      <c r="B30" s="3">
        <v>5193</v>
      </c>
      <c r="C30" s="3" t="s">
        <v>125</v>
      </c>
      <c r="D30" s="4">
        <v>200100</v>
      </c>
      <c r="E30" s="4">
        <v>200100</v>
      </c>
      <c r="F30" s="4">
        <f>100*E30/D30</f>
        <v>100</v>
      </c>
      <c r="G30" s="4"/>
      <c r="H30" s="21">
        <v>198300</v>
      </c>
      <c r="I30" s="11"/>
      <c r="J30" s="16">
        <f>H30-D30</f>
        <v>-1800</v>
      </c>
    </row>
    <row r="31" spans="1:10" x14ac:dyDescent="0.25">
      <c r="D31" s="18">
        <f>SUM(D30)</f>
        <v>200100</v>
      </c>
      <c r="E31" s="2">
        <f>SUM(E30)</f>
        <v>200100</v>
      </c>
      <c r="F31" s="2"/>
      <c r="G31" s="2"/>
      <c r="H31" s="41">
        <f>SUM(H30)</f>
        <v>198300</v>
      </c>
      <c r="I31" s="12">
        <f>H31-D31</f>
        <v>-1800</v>
      </c>
    </row>
    <row r="32" spans="1:10" x14ac:dyDescent="0.25">
      <c r="D32" s="2"/>
      <c r="E32" s="2"/>
      <c r="F32" s="2"/>
      <c r="G32" s="2"/>
      <c r="H32" s="2"/>
      <c r="I32" s="5"/>
    </row>
    <row r="33" spans="1:10" x14ac:dyDescent="0.25">
      <c r="A33" s="1" t="s">
        <v>126</v>
      </c>
      <c r="D33" s="2"/>
      <c r="E33" s="2"/>
      <c r="F33" s="2"/>
      <c r="G33" s="2"/>
      <c r="H33" s="2"/>
      <c r="I33" s="5"/>
    </row>
    <row r="34" spans="1:10" ht="23.25" x14ac:dyDescent="0.25">
      <c r="A34" s="3">
        <v>2321</v>
      </c>
      <c r="B34" s="3">
        <v>5171</v>
      </c>
      <c r="C34" s="3" t="s">
        <v>110</v>
      </c>
      <c r="D34" s="4">
        <v>50000</v>
      </c>
      <c r="E34" s="4">
        <v>2932000</v>
      </c>
      <c r="F34" s="4">
        <f>100*E34/D34</f>
        <v>5864</v>
      </c>
      <c r="G34" s="4"/>
      <c r="H34" s="10">
        <v>150000</v>
      </c>
      <c r="I34" s="13" t="s">
        <v>127</v>
      </c>
      <c r="J34" s="16">
        <f>H34-D34</f>
        <v>100000</v>
      </c>
    </row>
    <row r="35" spans="1:10" x14ac:dyDescent="0.25">
      <c r="A35" s="3">
        <v>2321</v>
      </c>
      <c r="B35" s="3">
        <v>5139</v>
      </c>
      <c r="C35" s="3" t="s">
        <v>128</v>
      </c>
      <c r="D35" s="4">
        <v>0</v>
      </c>
      <c r="E35" s="4">
        <v>0</v>
      </c>
      <c r="F35" s="4" t="e">
        <f>100*E35/D35</f>
        <v>#DIV/0!</v>
      </c>
      <c r="G35" s="4"/>
      <c r="H35" s="10">
        <v>0</v>
      </c>
      <c r="I35" s="11"/>
      <c r="J35" s="16">
        <f>H35-D35</f>
        <v>0</v>
      </c>
    </row>
    <row r="36" spans="1:10" x14ac:dyDescent="0.25">
      <c r="D36" s="18">
        <f>SUM(D34:D35)</f>
        <v>50000</v>
      </c>
      <c r="E36" s="2">
        <f>SUM(E34:E35)</f>
        <v>2932000</v>
      </c>
      <c r="F36" s="2"/>
      <c r="G36" s="2"/>
      <c r="H36" s="2">
        <f>SUM(H34:H35)</f>
        <v>150000</v>
      </c>
      <c r="I36" s="12">
        <f>H36-D36</f>
        <v>100000</v>
      </c>
      <c r="J36" s="16"/>
    </row>
    <row r="37" spans="1:10" x14ac:dyDescent="0.25">
      <c r="D37" s="2"/>
      <c r="E37" s="2"/>
      <c r="F37" s="2"/>
      <c r="G37" s="2"/>
      <c r="H37" s="2"/>
      <c r="I37" s="5"/>
      <c r="J37" s="16"/>
    </row>
    <row r="38" spans="1:10" x14ac:dyDescent="0.25">
      <c r="A38" t="s">
        <v>129</v>
      </c>
      <c r="D38" s="2"/>
      <c r="E38" s="2"/>
      <c r="F38" s="2"/>
      <c r="G38" s="2"/>
      <c r="H38" s="2"/>
      <c r="I38" s="5"/>
      <c r="J38" s="16"/>
    </row>
    <row r="39" spans="1:10" x14ac:dyDescent="0.25">
      <c r="A39" s="3">
        <v>2334</v>
      </c>
      <c r="B39" s="3">
        <v>5164</v>
      </c>
      <c r="C39" s="3" t="s">
        <v>130</v>
      </c>
      <c r="D39" s="4">
        <v>0</v>
      </c>
      <c r="E39" s="4">
        <v>0</v>
      </c>
      <c r="F39" s="4" t="e">
        <f>100*E39/D39</f>
        <v>#DIV/0!</v>
      </c>
      <c r="G39" s="4"/>
      <c r="H39" s="10">
        <v>0</v>
      </c>
      <c r="I39" s="13"/>
      <c r="J39" s="16">
        <f>H39-D39</f>
        <v>0</v>
      </c>
    </row>
    <row r="40" spans="1:10" x14ac:dyDescent="0.25">
      <c r="A40" s="3">
        <v>2334</v>
      </c>
      <c r="B40" s="3">
        <v>5139</v>
      </c>
      <c r="C40" s="3" t="s">
        <v>128</v>
      </c>
      <c r="D40" s="4">
        <v>0</v>
      </c>
      <c r="E40" s="4">
        <v>0</v>
      </c>
      <c r="F40" s="4" t="e">
        <f>100*E40/D40</f>
        <v>#DIV/0!</v>
      </c>
      <c r="G40" s="4"/>
      <c r="H40" s="10">
        <v>0</v>
      </c>
      <c r="I40" s="11"/>
      <c r="J40" s="16">
        <f>H40-D40</f>
        <v>0</v>
      </c>
    </row>
    <row r="41" spans="1:10" x14ac:dyDescent="0.25">
      <c r="A41" s="3">
        <v>2334</v>
      </c>
      <c r="B41" s="3">
        <v>5169</v>
      </c>
      <c r="C41" s="3" t="s">
        <v>121</v>
      </c>
      <c r="D41" s="4">
        <v>20000</v>
      </c>
      <c r="E41" s="4">
        <v>0</v>
      </c>
      <c r="F41" s="4">
        <f>100*E41/D41</f>
        <v>0</v>
      </c>
      <c r="G41" s="4"/>
      <c r="H41" s="10">
        <v>20000</v>
      </c>
      <c r="I41" s="11"/>
      <c r="J41" s="16">
        <f>H41-D41</f>
        <v>0</v>
      </c>
    </row>
    <row r="42" spans="1:10" x14ac:dyDescent="0.25">
      <c r="D42" s="18">
        <f>SUM(D39:D41)</f>
        <v>20000</v>
      </c>
      <c r="E42" s="2">
        <f>SUM(E39:E41)</f>
        <v>0</v>
      </c>
      <c r="F42" s="2"/>
      <c r="G42" s="2"/>
      <c r="H42" s="2">
        <f>H39+H41+H40</f>
        <v>20000</v>
      </c>
      <c r="I42" s="12">
        <f>H42-D42</f>
        <v>0</v>
      </c>
      <c r="J42" s="16"/>
    </row>
    <row r="43" spans="1:10" x14ac:dyDescent="0.25">
      <c r="D43" s="2"/>
      <c r="E43" s="2"/>
      <c r="F43" s="2"/>
      <c r="G43" s="2"/>
      <c r="H43" s="2"/>
      <c r="I43" s="5"/>
      <c r="J43" s="16"/>
    </row>
    <row r="44" spans="1:10" x14ac:dyDescent="0.25">
      <c r="A44" t="s">
        <v>131</v>
      </c>
      <c r="D44" s="2"/>
      <c r="E44" s="2"/>
      <c r="F44" s="2"/>
      <c r="G44" s="2"/>
      <c r="H44" s="2"/>
      <c r="I44" s="5"/>
      <c r="J44" s="16"/>
    </row>
    <row r="45" spans="1:10" x14ac:dyDescent="0.25">
      <c r="A45" s="3">
        <v>2412</v>
      </c>
      <c r="B45" s="3">
        <v>5169</v>
      </c>
      <c r="C45" s="3" t="s">
        <v>121</v>
      </c>
      <c r="D45" s="4">
        <v>0</v>
      </c>
      <c r="E45" s="4">
        <v>4991.25</v>
      </c>
      <c r="F45" s="4" t="e">
        <f>100*E45/D45</f>
        <v>#DIV/0!</v>
      </c>
      <c r="G45" s="4"/>
      <c r="H45" s="10">
        <v>0</v>
      </c>
      <c r="I45" s="11" t="s">
        <v>132</v>
      </c>
      <c r="J45" s="16">
        <f>H45-D45</f>
        <v>0</v>
      </c>
    </row>
    <row r="46" spans="1:10" x14ac:dyDescent="0.25">
      <c r="A46" s="3">
        <v>2412</v>
      </c>
      <c r="B46" s="3">
        <v>5171</v>
      </c>
      <c r="C46" s="3" t="s">
        <v>110</v>
      </c>
      <c r="D46" s="4">
        <v>0</v>
      </c>
      <c r="E46" s="4">
        <v>0</v>
      </c>
      <c r="F46" s="4" t="e">
        <f>100*E46/D46</f>
        <v>#DIV/0!</v>
      </c>
      <c r="G46" s="4"/>
      <c r="H46" s="10">
        <v>0</v>
      </c>
      <c r="I46" s="11"/>
      <c r="J46" s="16">
        <f>H46-D46</f>
        <v>0</v>
      </c>
    </row>
    <row r="47" spans="1:10" x14ac:dyDescent="0.25">
      <c r="D47" s="18">
        <f>SUM(D45:D46)</f>
        <v>0</v>
      </c>
      <c r="E47" s="2">
        <f>SUM(E45:E46)</f>
        <v>4991.25</v>
      </c>
      <c r="F47" s="2"/>
      <c r="G47" s="2"/>
      <c r="H47" s="2">
        <f>SUM(H45:H46)</f>
        <v>0</v>
      </c>
      <c r="I47" s="12">
        <f>H47-D47</f>
        <v>0</v>
      </c>
      <c r="J47" s="16"/>
    </row>
    <row r="48" spans="1:10" x14ac:dyDescent="0.25">
      <c r="D48" s="2"/>
      <c r="E48" s="2"/>
      <c r="F48" s="2"/>
      <c r="G48" s="2"/>
      <c r="H48" s="2"/>
      <c r="I48" s="5"/>
      <c r="J48" s="16"/>
    </row>
    <row r="49" spans="1:10" x14ac:dyDescent="0.25">
      <c r="A49" s="1" t="s">
        <v>133</v>
      </c>
      <c r="D49" s="2"/>
      <c r="E49" s="2"/>
      <c r="F49" s="2"/>
      <c r="G49" s="2"/>
      <c r="H49" s="2"/>
      <c r="I49" s="5"/>
      <c r="J49" s="16"/>
    </row>
    <row r="50" spans="1:10" x14ac:dyDescent="0.25">
      <c r="A50" s="3">
        <v>3111</v>
      </c>
      <c r="B50" s="3">
        <v>5171</v>
      </c>
      <c r="C50" s="3" t="s">
        <v>134</v>
      </c>
      <c r="D50" s="4">
        <v>0</v>
      </c>
      <c r="E50" s="4">
        <v>40653.58</v>
      </c>
      <c r="F50" s="4" t="e">
        <f>100*E50/D50</f>
        <v>#DIV/0!</v>
      </c>
      <c r="G50" s="4"/>
      <c r="H50" s="10">
        <v>0</v>
      </c>
      <c r="I50" s="13"/>
      <c r="J50" s="16">
        <f>H50-D50</f>
        <v>0</v>
      </c>
    </row>
    <row r="51" spans="1:10" x14ac:dyDescent="0.25">
      <c r="A51" s="3">
        <v>3111</v>
      </c>
      <c r="B51" s="3">
        <v>5331</v>
      </c>
      <c r="C51" s="3" t="s">
        <v>135</v>
      </c>
      <c r="D51" s="4">
        <v>900000</v>
      </c>
      <c r="E51" s="4">
        <v>720000</v>
      </c>
      <c r="F51" s="4">
        <f>100*E51/D51</f>
        <v>80</v>
      </c>
      <c r="G51" s="4"/>
      <c r="H51" s="10">
        <v>1800000</v>
      </c>
      <c r="I51" s="11"/>
      <c r="J51" s="16">
        <f>H51-D51</f>
        <v>900000</v>
      </c>
    </row>
    <row r="52" spans="1:10" x14ac:dyDescent="0.25">
      <c r="A52" s="3">
        <v>3111</v>
      </c>
      <c r="B52" s="3">
        <v>5336</v>
      </c>
      <c r="C52" s="3" t="s">
        <v>136</v>
      </c>
      <c r="D52" s="4">
        <v>0</v>
      </c>
      <c r="E52" s="4">
        <v>355801.59</v>
      </c>
      <c r="F52" s="4" t="e">
        <f t="shared" ref="F52:F53" si="0">100*E52/D52</f>
        <v>#DIV/0!</v>
      </c>
      <c r="G52" s="4"/>
      <c r="H52" s="10">
        <v>0</v>
      </c>
      <c r="I52" s="11" t="s">
        <v>137</v>
      </c>
      <c r="J52" s="16"/>
    </row>
    <row r="53" spans="1:10" x14ac:dyDescent="0.25">
      <c r="A53" s="3">
        <v>3111</v>
      </c>
      <c r="B53" s="3">
        <v>6121</v>
      </c>
      <c r="C53" s="3" t="s">
        <v>118</v>
      </c>
      <c r="D53" s="4">
        <v>0</v>
      </c>
      <c r="E53" s="4">
        <v>0</v>
      </c>
      <c r="F53" s="4" t="e">
        <f t="shared" si="0"/>
        <v>#DIV/0!</v>
      </c>
      <c r="G53" s="4"/>
      <c r="H53" s="10">
        <v>0</v>
      </c>
      <c r="I53" s="11" t="s">
        <v>138</v>
      </c>
      <c r="J53" s="16"/>
    </row>
    <row r="54" spans="1:10" x14ac:dyDescent="0.25">
      <c r="D54" s="18">
        <f>SUM(D50:D53)</f>
        <v>900000</v>
      </c>
      <c r="E54" s="2">
        <f>SUM(E50:E53)</f>
        <v>1116455.17</v>
      </c>
      <c r="F54" s="2"/>
      <c r="G54" s="2"/>
      <c r="H54" s="2">
        <f>SUM(H50:H53)</f>
        <v>1800000</v>
      </c>
      <c r="I54" s="12">
        <f>H54-D54</f>
        <v>900000</v>
      </c>
      <c r="J54" s="16"/>
    </row>
    <row r="55" spans="1:10" x14ac:dyDescent="0.25">
      <c r="D55" s="2"/>
      <c r="E55" s="2"/>
      <c r="F55" s="2"/>
      <c r="G55" s="2"/>
      <c r="H55" s="2"/>
      <c r="I55" s="121"/>
      <c r="J55" s="16"/>
    </row>
    <row r="56" spans="1:10" x14ac:dyDescent="0.25">
      <c r="A56" s="1" t="s">
        <v>139</v>
      </c>
      <c r="D56" s="2"/>
      <c r="E56" s="2"/>
      <c r="F56" s="2"/>
      <c r="G56" s="2"/>
      <c r="H56" s="2"/>
      <c r="I56" s="121"/>
      <c r="J56" s="16"/>
    </row>
    <row r="57" spans="1:10" x14ac:dyDescent="0.25">
      <c r="A57" s="3">
        <v>3113</v>
      </c>
      <c r="B57" s="3">
        <v>5331</v>
      </c>
      <c r="C57" s="3" t="s">
        <v>135</v>
      </c>
      <c r="D57" s="4">
        <v>4000000</v>
      </c>
      <c r="E57" s="4">
        <v>3250000</v>
      </c>
      <c r="F57" s="4">
        <f>100*E57/D57</f>
        <v>81.25</v>
      </c>
      <c r="G57" s="4"/>
      <c r="H57" s="10">
        <v>9400000</v>
      </c>
      <c r="I57" s="135"/>
      <c r="J57" s="16">
        <f>H57-D57</f>
        <v>5400000</v>
      </c>
    </row>
    <row r="58" spans="1:10" x14ac:dyDescent="0.25">
      <c r="A58" s="3">
        <v>3113</v>
      </c>
      <c r="B58" s="3">
        <v>5169</v>
      </c>
      <c r="C58" s="3" t="s">
        <v>114</v>
      </c>
      <c r="D58" s="4">
        <v>0</v>
      </c>
      <c r="E58" s="4">
        <f>766441.18+13237+111018</f>
        <v>890696.18</v>
      </c>
      <c r="F58" s="4" t="e">
        <f>100*E58/D58</f>
        <v>#DIV/0!</v>
      </c>
      <c r="G58" s="4"/>
      <c r="H58" s="10">
        <v>300000</v>
      </c>
      <c r="I58" s="11" t="s">
        <v>140</v>
      </c>
      <c r="J58" s="16">
        <f>H58-D58</f>
        <v>300000</v>
      </c>
    </row>
    <row r="59" spans="1:10" x14ac:dyDescent="0.25">
      <c r="A59" s="3">
        <v>3113</v>
      </c>
      <c r="B59" s="3">
        <v>5171</v>
      </c>
      <c r="C59" s="3" t="s">
        <v>134</v>
      </c>
      <c r="D59" s="4">
        <v>0</v>
      </c>
      <c r="E59" s="4">
        <v>334245.44</v>
      </c>
      <c r="F59" s="4" t="e">
        <f>100*E59/D59</f>
        <v>#DIV/0!</v>
      </c>
      <c r="G59" s="4"/>
      <c r="H59" s="10">
        <v>0</v>
      </c>
      <c r="I59" s="11"/>
      <c r="J59" s="16">
        <f>H59-D59</f>
        <v>0</v>
      </c>
    </row>
    <row r="60" spans="1:10" x14ac:dyDescent="0.25">
      <c r="A60" s="3">
        <v>3113</v>
      </c>
      <c r="B60" s="3">
        <v>6121</v>
      </c>
      <c r="C60" s="3" t="s">
        <v>141</v>
      </c>
      <c r="D60" s="4">
        <v>0</v>
      </c>
      <c r="E60" s="4">
        <f>380000+751276.46</f>
        <v>1131276.46</v>
      </c>
      <c r="F60" s="4" t="e">
        <f>100*E60/D60</f>
        <v>#DIV/0!</v>
      </c>
      <c r="G60" s="4"/>
      <c r="H60" s="21"/>
      <c r="I60" s="11"/>
      <c r="J60" s="16">
        <f>H60-D60</f>
        <v>0</v>
      </c>
    </row>
    <row r="61" spans="1:10" x14ac:dyDescent="0.25">
      <c r="A61" s="3">
        <v>3113</v>
      </c>
      <c r="B61" s="3">
        <v>5336</v>
      </c>
      <c r="C61" s="3" t="s">
        <v>142</v>
      </c>
      <c r="D61" s="4">
        <v>0</v>
      </c>
      <c r="E61" s="4">
        <v>933128</v>
      </c>
      <c r="F61" s="4" t="e">
        <f>100*E61/D61</f>
        <v>#DIV/0!</v>
      </c>
      <c r="G61" s="4"/>
      <c r="H61" s="21">
        <v>0</v>
      </c>
      <c r="I61" s="11"/>
      <c r="J61" s="16"/>
    </row>
    <row r="62" spans="1:10" x14ac:dyDescent="0.25">
      <c r="D62" s="18">
        <f>SUM(D57:D61)</f>
        <v>4000000</v>
      </c>
      <c r="E62" s="2">
        <f>SUM(E57:E61)</f>
        <v>6539346.0800000001</v>
      </c>
      <c r="F62" s="2"/>
      <c r="G62" s="2"/>
      <c r="H62" s="2">
        <f>SUM(H57:H61)</f>
        <v>9700000</v>
      </c>
      <c r="I62" s="12">
        <f>H62-D62</f>
        <v>5700000</v>
      </c>
    </row>
    <row r="63" spans="1:10" x14ac:dyDescent="0.25">
      <c r="D63" s="2"/>
      <c r="E63" s="2"/>
      <c r="F63" s="2"/>
      <c r="G63" s="2"/>
      <c r="H63" s="2"/>
    </row>
    <row r="64" spans="1:10" x14ac:dyDescent="0.25">
      <c r="A64" s="1" t="s">
        <v>42</v>
      </c>
      <c r="B64" s="1"/>
      <c r="C64" s="1"/>
      <c r="D64" s="2"/>
      <c r="E64" s="2"/>
      <c r="F64" s="2"/>
      <c r="G64" s="2"/>
      <c r="H64" s="2"/>
    </row>
    <row r="65" spans="1:10" x14ac:dyDescent="0.25">
      <c r="A65" s="3">
        <v>3314</v>
      </c>
      <c r="B65" s="3">
        <v>5011</v>
      </c>
      <c r="C65" s="3" t="s">
        <v>143</v>
      </c>
      <c r="D65" s="4">
        <v>400000</v>
      </c>
      <c r="E65" s="4">
        <v>365914</v>
      </c>
      <c r="F65" s="4">
        <f t="shared" ref="F65:F77" si="1">100*E65/D65</f>
        <v>91.478499999999997</v>
      </c>
      <c r="G65" s="4"/>
      <c r="H65" s="10">
        <v>400000</v>
      </c>
      <c r="I65" s="11"/>
      <c r="J65" s="16">
        <f t="shared" ref="J65:J77" si="2">H65-D65</f>
        <v>0</v>
      </c>
    </row>
    <row r="66" spans="1:10" x14ac:dyDescent="0.25">
      <c r="A66" s="3">
        <v>3314</v>
      </c>
      <c r="B66" s="3">
        <v>5031</v>
      </c>
      <c r="C66" s="3" t="s">
        <v>144</v>
      </c>
      <c r="D66" s="4">
        <v>94400</v>
      </c>
      <c r="E66" s="4">
        <v>86733</v>
      </c>
      <c r="F66" s="4">
        <f t="shared" si="1"/>
        <v>91.878177966101688</v>
      </c>
      <c r="G66" s="4"/>
      <c r="H66" s="10">
        <v>94400</v>
      </c>
      <c r="I66" s="11"/>
      <c r="J66" s="16">
        <f t="shared" si="2"/>
        <v>0</v>
      </c>
    </row>
    <row r="67" spans="1:10" x14ac:dyDescent="0.25">
      <c r="A67" s="3">
        <v>3314</v>
      </c>
      <c r="B67" s="3">
        <v>5032</v>
      </c>
      <c r="C67" s="3" t="s">
        <v>145</v>
      </c>
      <c r="D67" s="4">
        <v>34400</v>
      </c>
      <c r="E67" s="4">
        <v>31476</v>
      </c>
      <c r="F67" s="4">
        <f t="shared" si="1"/>
        <v>91.5</v>
      </c>
      <c r="G67" s="4"/>
      <c r="H67" s="10">
        <v>34400</v>
      </c>
      <c r="I67" s="11"/>
      <c r="J67" s="16">
        <f t="shared" si="2"/>
        <v>0</v>
      </c>
    </row>
    <row r="68" spans="1:10" x14ac:dyDescent="0.25">
      <c r="A68" s="3">
        <v>3314</v>
      </c>
      <c r="B68" s="3">
        <v>5136</v>
      </c>
      <c r="C68" s="3" t="s">
        <v>146</v>
      </c>
      <c r="D68" s="4">
        <v>50000</v>
      </c>
      <c r="E68" s="4">
        <v>48127.839999999997</v>
      </c>
      <c r="F68" s="4">
        <f t="shared" si="1"/>
        <v>96.255679999999998</v>
      </c>
      <c r="G68" s="4"/>
      <c r="H68" s="10">
        <v>50000</v>
      </c>
      <c r="I68" s="11" t="s">
        <v>147</v>
      </c>
      <c r="J68" s="16">
        <f t="shared" si="2"/>
        <v>0</v>
      </c>
    </row>
    <row r="69" spans="1:10" x14ac:dyDescent="0.25">
      <c r="A69" s="3">
        <v>3314</v>
      </c>
      <c r="B69" s="3">
        <v>5139</v>
      </c>
      <c r="C69" s="3" t="s">
        <v>115</v>
      </c>
      <c r="D69" s="4">
        <v>37000</v>
      </c>
      <c r="E69" s="4">
        <f>7344.61+14560</f>
        <v>21904.61</v>
      </c>
      <c r="F69" s="4">
        <f t="shared" si="1"/>
        <v>59.20164864864865</v>
      </c>
      <c r="G69" s="4"/>
      <c r="H69" s="10">
        <f>12000+15000+10000</f>
        <v>37000</v>
      </c>
      <c r="I69" s="11"/>
      <c r="J69" s="16">
        <f t="shared" si="2"/>
        <v>0</v>
      </c>
    </row>
    <row r="70" spans="1:10" x14ac:dyDescent="0.25">
      <c r="A70" s="3">
        <v>3314</v>
      </c>
      <c r="B70" s="3">
        <v>5161</v>
      </c>
      <c r="C70" s="3" t="s">
        <v>148</v>
      </c>
      <c r="D70" s="4">
        <v>2000</v>
      </c>
      <c r="E70" s="4">
        <v>527</v>
      </c>
      <c r="F70" s="4">
        <f t="shared" si="1"/>
        <v>26.35</v>
      </c>
      <c r="G70" s="4"/>
      <c r="H70" s="10">
        <v>2000</v>
      </c>
      <c r="I70" s="11"/>
      <c r="J70" s="16">
        <f t="shared" si="2"/>
        <v>0</v>
      </c>
    </row>
    <row r="71" spans="1:10" x14ac:dyDescent="0.25">
      <c r="A71" s="3">
        <v>3314</v>
      </c>
      <c r="B71" s="3">
        <v>5162</v>
      </c>
      <c r="C71" s="3" t="s">
        <v>149</v>
      </c>
      <c r="D71" s="4">
        <v>8000</v>
      </c>
      <c r="E71" s="4">
        <v>8354.39</v>
      </c>
      <c r="F71" s="4">
        <f t="shared" si="1"/>
        <v>104.429875</v>
      </c>
      <c r="G71" s="4"/>
      <c r="H71" s="10">
        <v>8000</v>
      </c>
      <c r="I71" s="44"/>
      <c r="J71" s="16">
        <f t="shared" si="2"/>
        <v>0</v>
      </c>
    </row>
    <row r="72" spans="1:10" x14ac:dyDescent="0.25">
      <c r="A72" s="3">
        <v>3314</v>
      </c>
      <c r="B72" s="3">
        <v>5168</v>
      </c>
      <c r="C72" s="3" t="s">
        <v>150</v>
      </c>
      <c r="D72" s="4">
        <v>10000</v>
      </c>
      <c r="E72" s="4">
        <f>100+9680</f>
        <v>9780</v>
      </c>
      <c r="F72" s="4">
        <f t="shared" si="1"/>
        <v>97.8</v>
      </c>
      <c r="G72" s="4"/>
      <c r="H72" s="21">
        <v>10000</v>
      </c>
      <c r="I72" s="11" t="s">
        <v>151</v>
      </c>
      <c r="J72" s="16">
        <f t="shared" si="2"/>
        <v>0</v>
      </c>
    </row>
    <row r="73" spans="1:10" x14ac:dyDescent="0.25">
      <c r="A73" s="3">
        <v>3314</v>
      </c>
      <c r="B73" s="3">
        <v>5169</v>
      </c>
      <c r="C73" s="3" t="s">
        <v>121</v>
      </c>
      <c r="D73" s="4">
        <v>15000</v>
      </c>
      <c r="E73" s="4">
        <v>7650</v>
      </c>
      <c r="F73" s="4">
        <f t="shared" si="1"/>
        <v>51</v>
      </c>
      <c r="G73" s="4"/>
      <c r="H73" s="10">
        <v>15000</v>
      </c>
      <c r="I73" s="13" t="s">
        <v>152</v>
      </c>
      <c r="J73" s="16">
        <f t="shared" si="2"/>
        <v>0</v>
      </c>
    </row>
    <row r="74" spans="1:10" x14ac:dyDescent="0.25">
      <c r="A74" s="3">
        <v>3314</v>
      </c>
      <c r="B74" s="3">
        <v>5171</v>
      </c>
      <c r="C74" s="3" t="s">
        <v>110</v>
      </c>
      <c r="D74" s="4">
        <v>5000</v>
      </c>
      <c r="E74" s="4">
        <v>380</v>
      </c>
      <c r="F74" s="4">
        <f t="shared" si="1"/>
        <v>7.6</v>
      </c>
      <c r="G74" s="4"/>
      <c r="H74" s="10">
        <v>5000</v>
      </c>
      <c r="I74" s="11"/>
      <c r="J74" s="16">
        <f t="shared" si="2"/>
        <v>0</v>
      </c>
    </row>
    <row r="75" spans="1:10" x14ac:dyDescent="0.25">
      <c r="A75" s="3">
        <v>3314</v>
      </c>
      <c r="B75" s="3">
        <v>5173</v>
      </c>
      <c r="C75" s="3" t="s">
        <v>153</v>
      </c>
      <c r="D75" s="4">
        <v>1000</v>
      </c>
      <c r="E75" s="4">
        <v>474</v>
      </c>
      <c r="F75" s="4">
        <f t="shared" si="1"/>
        <v>47.4</v>
      </c>
      <c r="G75" s="4"/>
      <c r="H75" s="10">
        <v>1000</v>
      </c>
      <c r="I75" s="11"/>
      <c r="J75" s="16">
        <f t="shared" si="2"/>
        <v>0</v>
      </c>
    </row>
    <row r="76" spans="1:10" x14ac:dyDescent="0.25">
      <c r="A76" s="3">
        <v>3314</v>
      </c>
      <c r="B76" s="3">
        <v>5175</v>
      </c>
      <c r="C76" s="3" t="s">
        <v>154</v>
      </c>
      <c r="D76" s="4">
        <v>1000</v>
      </c>
      <c r="E76" s="4">
        <v>191.4</v>
      </c>
      <c r="F76" s="4">
        <f t="shared" si="1"/>
        <v>19.14</v>
      </c>
      <c r="G76" s="4"/>
      <c r="H76" s="10">
        <v>1000</v>
      </c>
      <c r="I76" s="11"/>
      <c r="J76" s="16">
        <f t="shared" si="2"/>
        <v>0</v>
      </c>
    </row>
    <row r="77" spans="1:10" x14ac:dyDescent="0.25">
      <c r="A77" s="3">
        <v>5229</v>
      </c>
      <c r="B77" s="3">
        <v>5339</v>
      </c>
      <c r="C77" s="3" t="s">
        <v>155</v>
      </c>
      <c r="D77" s="4">
        <v>1000</v>
      </c>
      <c r="E77" s="4">
        <v>0</v>
      </c>
      <c r="F77" s="4">
        <f t="shared" si="1"/>
        <v>0</v>
      </c>
      <c r="G77" s="4"/>
      <c r="H77" s="10">
        <v>1000</v>
      </c>
      <c r="I77" s="11"/>
      <c r="J77" s="16">
        <f t="shared" si="2"/>
        <v>0</v>
      </c>
    </row>
    <row r="78" spans="1:10" x14ac:dyDescent="0.25">
      <c r="D78" s="18">
        <f>SUM(D65:D77)</f>
        <v>658800</v>
      </c>
      <c r="E78" s="2">
        <f>SUM(E65:E77)</f>
        <v>581512.24</v>
      </c>
      <c r="F78" s="2"/>
      <c r="G78" s="2"/>
      <c r="H78" s="2">
        <f>SUM(H65:H77)</f>
        <v>658800</v>
      </c>
      <c r="I78" s="12">
        <f>H78-D78</f>
        <v>0</v>
      </c>
    </row>
    <row r="79" spans="1:10" x14ac:dyDescent="0.25">
      <c r="D79" s="2"/>
      <c r="E79" s="2"/>
      <c r="F79" s="2"/>
      <c r="G79" s="2"/>
      <c r="H79" s="2"/>
      <c r="I79" s="5"/>
    </row>
    <row r="80" spans="1:10" x14ac:dyDescent="0.25">
      <c r="A80" s="1" t="s">
        <v>44</v>
      </c>
      <c r="D80" s="2"/>
      <c r="E80" s="2"/>
      <c r="F80" s="2"/>
      <c r="G80" s="2"/>
      <c r="H80" s="2"/>
      <c r="I80" s="5"/>
    </row>
    <row r="81" spans="1:11" x14ac:dyDescent="0.25">
      <c r="A81" s="3">
        <v>3315</v>
      </c>
      <c r="B81" s="3">
        <v>5011</v>
      </c>
      <c r="C81" s="3" t="s">
        <v>156</v>
      </c>
      <c r="D81" s="4">
        <v>0</v>
      </c>
      <c r="E81" s="4"/>
      <c r="F81" s="4" t="e">
        <f t="shared" ref="F81:F98" si="3">100*E81/D81</f>
        <v>#DIV/0!</v>
      </c>
      <c r="G81" s="4"/>
      <c r="H81" s="10">
        <v>0</v>
      </c>
      <c r="I81" s="11" t="s">
        <v>157</v>
      </c>
      <c r="J81" s="16">
        <f t="shared" ref="J81:J98" si="4">H81-D81</f>
        <v>0</v>
      </c>
      <c r="K81" s="140"/>
    </row>
    <row r="82" spans="1:11" x14ac:dyDescent="0.25">
      <c r="A82" s="3">
        <v>3315</v>
      </c>
      <c r="B82" s="3">
        <v>5021</v>
      </c>
      <c r="C82" s="3" t="s">
        <v>158</v>
      </c>
      <c r="D82" s="4">
        <v>200000</v>
      </c>
      <c r="E82" s="4">
        <v>273680</v>
      </c>
      <c r="F82" s="4">
        <f t="shared" si="3"/>
        <v>136.84</v>
      </c>
      <c r="G82" s="4"/>
      <c r="H82" s="10">
        <v>200000</v>
      </c>
      <c r="I82" s="11"/>
      <c r="J82" s="16">
        <f t="shared" si="4"/>
        <v>0</v>
      </c>
    </row>
    <row r="83" spans="1:11" x14ac:dyDescent="0.25">
      <c r="A83" s="3">
        <v>3315</v>
      </c>
      <c r="B83" s="3">
        <v>5031</v>
      </c>
      <c r="C83" s="3" t="s">
        <v>159</v>
      </c>
      <c r="D83" s="4">
        <v>0</v>
      </c>
      <c r="E83" s="4">
        <v>0</v>
      </c>
      <c r="F83" s="4" t="e">
        <f t="shared" si="3"/>
        <v>#DIV/0!</v>
      </c>
      <c r="G83" s="4"/>
      <c r="H83" s="10">
        <v>0</v>
      </c>
      <c r="I83" s="11"/>
      <c r="J83" s="16">
        <f t="shared" si="4"/>
        <v>0</v>
      </c>
    </row>
    <row r="84" spans="1:11" x14ac:dyDescent="0.25">
      <c r="A84" s="3">
        <v>3315</v>
      </c>
      <c r="B84" s="3">
        <v>5032</v>
      </c>
      <c r="C84" s="3" t="s">
        <v>144</v>
      </c>
      <c r="D84" s="4">
        <v>0</v>
      </c>
      <c r="E84" s="4">
        <v>0</v>
      </c>
      <c r="F84" s="4" t="e">
        <f t="shared" si="3"/>
        <v>#DIV/0!</v>
      </c>
      <c r="G84" s="4"/>
      <c r="H84" s="10">
        <v>0</v>
      </c>
      <c r="I84" s="11"/>
      <c r="J84" s="16">
        <f t="shared" si="4"/>
        <v>0</v>
      </c>
    </row>
    <row r="85" spans="1:11" x14ac:dyDescent="0.25">
      <c r="A85" s="3">
        <v>3315</v>
      </c>
      <c r="B85" s="3">
        <v>5136</v>
      </c>
      <c r="C85" s="3" t="s">
        <v>160</v>
      </c>
      <c r="D85" s="4">
        <v>500</v>
      </c>
      <c r="E85" s="4">
        <v>0</v>
      </c>
      <c r="F85" s="4">
        <f t="shared" si="3"/>
        <v>0</v>
      </c>
      <c r="G85" s="4"/>
      <c r="H85" s="10">
        <v>500</v>
      </c>
      <c r="I85" s="11"/>
      <c r="J85" s="16">
        <f t="shared" si="4"/>
        <v>0</v>
      </c>
    </row>
    <row r="86" spans="1:11" x14ac:dyDescent="0.25">
      <c r="A86" s="3">
        <v>3315</v>
      </c>
      <c r="B86" s="3">
        <v>5137</v>
      </c>
      <c r="C86" s="3" t="s">
        <v>161</v>
      </c>
      <c r="D86" s="4">
        <v>5000</v>
      </c>
      <c r="E86" s="4">
        <v>56354.8</v>
      </c>
      <c r="F86" s="4">
        <f t="shared" si="3"/>
        <v>1127.096</v>
      </c>
      <c r="G86" s="4"/>
      <c r="H86" s="10">
        <v>5000</v>
      </c>
      <c r="I86" s="11"/>
      <c r="J86" s="16">
        <f t="shared" si="4"/>
        <v>0</v>
      </c>
    </row>
    <row r="87" spans="1:11" x14ac:dyDescent="0.25">
      <c r="A87" s="3">
        <v>3315</v>
      </c>
      <c r="B87" s="3">
        <v>5138</v>
      </c>
      <c r="C87" s="3" t="s">
        <v>162</v>
      </c>
      <c r="D87" s="4">
        <v>0</v>
      </c>
      <c r="E87" s="4">
        <v>5400</v>
      </c>
      <c r="F87" s="4" t="e">
        <f t="shared" si="3"/>
        <v>#DIV/0!</v>
      </c>
      <c r="G87" s="4"/>
      <c r="H87" s="10">
        <v>0</v>
      </c>
      <c r="I87" s="11"/>
      <c r="J87" s="16">
        <f t="shared" si="4"/>
        <v>0</v>
      </c>
    </row>
    <row r="88" spans="1:11" x14ac:dyDescent="0.25">
      <c r="A88" s="3">
        <v>3315</v>
      </c>
      <c r="B88" s="3">
        <v>5139</v>
      </c>
      <c r="C88" s="3" t="s">
        <v>115</v>
      </c>
      <c r="D88" s="4">
        <v>16000</v>
      </c>
      <c r="E88" s="4">
        <v>49201</v>
      </c>
      <c r="F88" s="4">
        <f t="shared" si="3"/>
        <v>307.50625000000002</v>
      </c>
      <c r="G88" s="4"/>
      <c r="H88" s="10">
        <v>16000</v>
      </c>
      <c r="I88" s="22"/>
      <c r="J88" s="16">
        <f t="shared" si="4"/>
        <v>0</v>
      </c>
    </row>
    <row r="89" spans="1:11" x14ac:dyDescent="0.25">
      <c r="A89" s="3">
        <v>3315</v>
      </c>
      <c r="B89" s="3">
        <v>5151</v>
      </c>
      <c r="C89" s="3" t="s">
        <v>107</v>
      </c>
      <c r="D89" s="4">
        <v>20000</v>
      </c>
      <c r="E89" s="4">
        <v>26854</v>
      </c>
      <c r="F89" s="4">
        <f t="shared" si="3"/>
        <v>134.27000000000001</v>
      </c>
      <c r="G89" s="4"/>
      <c r="H89" s="10">
        <v>20000</v>
      </c>
      <c r="I89" s="11"/>
      <c r="J89" s="16">
        <f t="shared" si="4"/>
        <v>0</v>
      </c>
    </row>
    <row r="90" spans="1:11" x14ac:dyDescent="0.25">
      <c r="A90" s="3">
        <v>3315</v>
      </c>
      <c r="B90" s="3">
        <v>5153</v>
      </c>
      <c r="C90" s="3" t="s">
        <v>108</v>
      </c>
      <c r="D90" s="4">
        <v>200000</v>
      </c>
      <c r="E90" s="4">
        <v>115100</v>
      </c>
      <c r="F90" s="4">
        <f t="shared" si="3"/>
        <v>57.55</v>
      </c>
      <c r="G90" s="4"/>
      <c r="H90" s="10">
        <v>200000</v>
      </c>
      <c r="I90" s="11" t="s">
        <v>163</v>
      </c>
      <c r="J90" s="16">
        <f t="shared" si="4"/>
        <v>0</v>
      </c>
    </row>
    <row r="91" spans="1:11" x14ac:dyDescent="0.25">
      <c r="A91" s="3">
        <v>3315</v>
      </c>
      <c r="B91" s="3">
        <v>5154</v>
      </c>
      <c r="C91" s="3" t="s">
        <v>109</v>
      </c>
      <c r="D91" s="4">
        <v>150000</v>
      </c>
      <c r="E91" s="4">
        <v>59640</v>
      </c>
      <c r="F91" s="4">
        <f t="shared" si="3"/>
        <v>39.76</v>
      </c>
      <c r="G91" s="4"/>
      <c r="H91" s="10">
        <v>150000</v>
      </c>
      <c r="I91" s="11" t="s">
        <v>164</v>
      </c>
      <c r="J91" s="16">
        <f t="shared" si="4"/>
        <v>0</v>
      </c>
    </row>
    <row r="92" spans="1:11" x14ac:dyDescent="0.25">
      <c r="A92" s="3">
        <v>3315</v>
      </c>
      <c r="B92" s="3">
        <v>5162</v>
      </c>
      <c r="C92" s="3" t="s">
        <v>149</v>
      </c>
      <c r="D92" s="4">
        <v>6000</v>
      </c>
      <c r="E92" s="4">
        <f>4720.21+3.63</f>
        <v>4723.84</v>
      </c>
      <c r="F92" s="4">
        <f t="shared" si="3"/>
        <v>78.730666666666664</v>
      </c>
      <c r="G92" s="4"/>
      <c r="H92" s="10">
        <v>6000</v>
      </c>
      <c r="I92" s="11"/>
      <c r="J92" s="16">
        <f t="shared" si="4"/>
        <v>0</v>
      </c>
    </row>
    <row r="93" spans="1:11" x14ac:dyDescent="0.25">
      <c r="A93" s="3">
        <v>3315</v>
      </c>
      <c r="B93" s="3">
        <v>5169</v>
      </c>
      <c r="C93" s="3" t="s">
        <v>114</v>
      </c>
      <c r="D93" s="4">
        <v>26000</v>
      </c>
      <c r="E93" s="4">
        <v>83431.61</v>
      </c>
      <c r="F93" s="4">
        <f t="shared" si="3"/>
        <v>320.8908076923077</v>
      </c>
      <c r="G93" s="4"/>
      <c r="H93" s="10">
        <f>26000+250000</f>
        <v>276000</v>
      </c>
      <c r="I93" s="11" t="s">
        <v>165</v>
      </c>
      <c r="J93" s="16">
        <f t="shared" si="4"/>
        <v>250000</v>
      </c>
    </row>
    <row r="94" spans="1:11" x14ac:dyDescent="0.25">
      <c r="A94" s="3">
        <v>3315</v>
      </c>
      <c r="B94" s="3">
        <v>5171</v>
      </c>
      <c r="C94" s="3" t="s">
        <v>110</v>
      </c>
      <c r="D94" s="4">
        <v>10000</v>
      </c>
      <c r="E94" s="4">
        <v>0</v>
      </c>
      <c r="F94" s="4">
        <f t="shared" si="3"/>
        <v>0</v>
      </c>
      <c r="G94" s="4"/>
      <c r="H94" s="10">
        <v>10000</v>
      </c>
      <c r="I94" s="11"/>
      <c r="J94" s="16">
        <f t="shared" si="4"/>
        <v>0</v>
      </c>
    </row>
    <row r="95" spans="1:11" x14ac:dyDescent="0.25">
      <c r="A95" s="3">
        <v>3315</v>
      </c>
      <c r="B95" s="3">
        <v>5175</v>
      </c>
      <c r="C95" s="3" t="s">
        <v>154</v>
      </c>
      <c r="D95" s="4">
        <v>2000</v>
      </c>
      <c r="E95" s="4">
        <v>0</v>
      </c>
      <c r="F95" s="4">
        <f t="shared" si="3"/>
        <v>0</v>
      </c>
      <c r="G95" s="4"/>
      <c r="H95" s="10">
        <v>2000</v>
      </c>
      <c r="I95" s="11"/>
      <c r="J95" s="16">
        <f t="shared" si="4"/>
        <v>0</v>
      </c>
    </row>
    <row r="96" spans="1:11" x14ac:dyDescent="0.25">
      <c r="A96" s="3">
        <v>3315</v>
      </c>
      <c r="B96" s="3">
        <v>5181</v>
      </c>
      <c r="C96" s="3" t="s">
        <v>166</v>
      </c>
      <c r="D96" s="4">
        <v>0</v>
      </c>
      <c r="E96" s="4">
        <v>0</v>
      </c>
      <c r="F96" s="4" t="e">
        <f t="shared" si="3"/>
        <v>#DIV/0!</v>
      </c>
      <c r="G96" s="4"/>
      <c r="H96" s="10">
        <v>0</v>
      </c>
      <c r="I96" s="11" t="s">
        <v>167</v>
      </c>
      <c r="J96" s="16">
        <f t="shared" si="4"/>
        <v>0</v>
      </c>
    </row>
    <row r="97" spans="1:10" x14ac:dyDescent="0.25">
      <c r="A97" s="3">
        <v>3315</v>
      </c>
      <c r="B97" s="3">
        <v>6122</v>
      </c>
      <c r="C97" s="3" t="s">
        <v>168</v>
      </c>
      <c r="D97" s="4">
        <v>0</v>
      </c>
      <c r="E97" s="4">
        <v>28033</v>
      </c>
      <c r="F97" s="4" t="e">
        <f t="shared" si="3"/>
        <v>#DIV/0!</v>
      </c>
      <c r="G97" s="4"/>
      <c r="H97" s="10">
        <v>0</v>
      </c>
      <c r="I97" s="11"/>
      <c r="J97" s="16">
        <f t="shared" si="4"/>
        <v>0</v>
      </c>
    </row>
    <row r="98" spans="1:10" x14ac:dyDescent="0.25">
      <c r="A98" s="3">
        <v>3315</v>
      </c>
      <c r="B98" s="3">
        <v>5909</v>
      </c>
      <c r="C98" s="3" t="s">
        <v>169</v>
      </c>
      <c r="D98" s="4">
        <v>0</v>
      </c>
      <c r="E98" s="4">
        <v>0</v>
      </c>
      <c r="F98" s="4" t="e">
        <f t="shared" si="3"/>
        <v>#DIV/0!</v>
      </c>
      <c r="G98" s="4"/>
      <c r="H98" s="10">
        <v>0</v>
      </c>
      <c r="I98" s="11"/>
      <c r="J98" s="16">
        <f t="shared" si="4"/>
        <v>0</v>
      </c>
    </row>
    <row r="99" spans="1:10" x14ac:dyDescent="0.25">
      <c r="D99" s="18">
        <f>SUM(D81:D98)</f>
        <v>635500</v>
      </c>
      <c r="E99" s="2">
        <f>SUM(E81:E98)</f>
        <v>702418.25</v>
      </c>
      <c r="F99" s="2"/>
      <c r="G99" s="2"/>
      <c r="H99" s="2">
        <f>SUM(H81:H98)</f>
        <v>885500</v>
      </c>
      <c r="I99" s="12">
        <f>H99-D99</f>
        <v>250000</v>
      </c>
      <c r="J99" s="16"/>
    </row>
    <row r="100" spans="1:10" x14ac:dyDescent="0.25">
      <c r="D100" s="18"/>
      <c r="E100" s="2"/>
      <c r="F100" s="2"/>
      <c r="G100" s="2"/>
      <c r="H100" s="2"/>
      <c r="I100" s="122"/>
      <c r="J100" s="16"/>
    </row>
    <row r="101" spans="1:10" x14ac:dyDescent="0.25">
      <c r="D101" s="18"/>
      <c r="E101" s="2"/>
      <c r="F101" s="2"/>
      <c r="G101" s="2"/>
      <c r="H101" s="2"/>
      <c r="I101" s="12"/>
      <c r="J101" s="16"/>
    </row>
    <row r="102" spans="1:10" x14ac:dyDescent="0.25">
      <c r="A102" s="1" t="s">
        <v>48</v>
      </c>
      <c r="D102" s="2"/>
      <c r="E102" s="2"/>
      <c r="F102" s="2"/>
      <c r="G102" s="2"/>
      <c r="H102" s="2"/>
      <c r="I102" s="5"/>
      <c r="J102" s="16"/>
    </row>
    <row r="103" spans="1:10" x14ac:dyDescent="0.25">
      <c r="A103" s="3">
        <v>3319</v>
      </c>
      <c r="B103" s="3">
        <v>5138</v>
      </c>
      <c r="C103" s="3" t="s">
        <v>170</v>
      </c>
      <c r="D103" s="4">
        <v>350000</v>
      </c>
      <c r="E103" s="4">
        <v>187564.9</v>
      </c>
      <c r="F103" s="4">
        <f>100*E103/D103</f>
        <v>53.589971428571431</v>
      </c>
      <c r="G103" s="4"/>
      <c r="H103" s="10">
        <v>350000</v>
      </c>
      <c r="I103" s="11"/>
      <c r="J103" s="16">
        <f>H103-D103</f>
        <v>0</v>
      </c>
    </row>
    <row r="104" spans="1:10" x14ac:dyDescent="0.25">
      <c r="D104" s="18">
        <f>SUM(D103:D103)</f>
        <v>350000</v>
      </c>
      <c r="E104" s="2">
        <f>SUM(E103:E103)</f>
        <v>187564.9</v>
      </c>
      <c r="F104" s="2"/>
      <c r="G104" s="2"/>
      <c r="H104" s="2">
        <f>SUM(H103:H103)</f>
        <v>350000</v>
      </c>
      <c r="I104" s="12">
        <f>H104-D104</f>
        <v>0</v>
      </c>
      <c r="J104" s="16"/>
    </row>
    <row r="105" spans="1:10" x14ac:dyDescent="0.25">
      <c r="D105" s="18"/>
      <c r="E105" s="2"/>
      <c r="F105" s="2"/>
      <c r="G105" s="2"/>
      <c r="H105" s="2"/>
      <c r="I105" s="12"/>
      <c r="J105" s="16"/>
    </row>
    <row r="106" spans="1:10" x14ac:dyDescent="0.25">
      <c r="D106" s="2"/>
      <c r="E106" s="2"/>
      <c r="F106" s="2"/>
      <c r="G106" s="2"/>
      <c r="H106" s="2"/>
      <c r="I106" s="5"/>
      <c r="J106" s="16"/>
    </row>
    <row r="107" spans="1:10" x14ac:dyDescent="0.25">
      <c r="A107" t="s">
        <v>171</v>
      </c>
      <c r="D107" s="2"/>
      <c r="E107" s="2"/>
      <c r="F107" s="2"/>
      <c r="G107" s="2"/>
      <c r="H107" s="2"/>
      <c r="I107" s="5"/>
      <c r="J107" s="16"/>
    </row>
    <row r="108" spans="1:10" x14ac:dyDescent="0.25">
      <c r="A108" s="3">
        <v>3326</v>
      </c>
      <c r="B108" s="3">
        <v>5139</v>
      </c>
      <c r="C108" s="3" t="s">
        <v>115</v>
      </c>
      <c r="D108" s="4">
        <v>0</v>
      </c>
      <c r="E108" s="4">
        <v>0</v>
      </c>
      <c r="F108" s="4" t="e">
        <f>100*E108/D108</f>
        <v>#DIV/0!</v>
      </c>
      <c r="G108" s="4"/>
      <c r="H108" s="10">
        <v>0</v>
      </c>
      <c r="I108" s="11"/>
      <c r="J108" s="16">
        <f>H108-D108</f>
        <v>0</v>
      </c>
    </row>
    <row r="109" spans="1:10" x14ac:dyDescent="0.25">
      <c r="A109" s="3">
        <v>3326</v>
      </c>
      <c r="B109" s="3">
        <v>5171</v>
      </c>
      <c r="C109" s="3" t="s">
        <v>110</v>
      </c>
      <c r="D109" s="4">
        <v>20000</v>
      </c>
      <c r="E109" s="4">
        <v>0</v>
      </c>
      <c r="F109" s="4">
        <f>100*E109/D109</f>
        <v>0</v>
      </c>
      <c r="G109" s="4"/>
      <c r="H109" s="10">
        <v>20000</v>
      </c>
      <c r="I109" s="11"/>
      <c r="J109" s="16">
        <f>H109-D109</f>
        <v>0</v>
      </c>
    </row>
    <row r="110" spans="1:10" x14ac:dyDescent="0.25">
      <c r="D110" s="18">
        <f>SUM(D108:D109)</f>
        <v>20000</v>
      </c>
      <c r="E110" s="2">
        <f>SUM(E108:E109)</f>
        <v>0</v>
      </c>
      <c r="F110" s="2"/>
      <c r="G110" s="2"/>
      <c r="H110" s="2">
        <f>SUM(H108:H109)</f>
        <v>20000</v>
      </c>
      <c r="I110" s="12">
        <f>H110-D110</f>
        <v>0</v>
      </c>
      <c r="J110" s="16"/>
    </row>
    <row r="111" spans="1:10" x14ac:dyDescent="0.25">
      <c r="D111" s="2"/>
      <c r="E111" s="2"/>
      <c r="F111" s="2"/>
      <c r="G111" s="2"/>
      <c r="H111" s="2"/>
      <c r="I111" s="5"/>
      <c r="J111" s="16"/>
    </row>
    <row r="112" spans="1:10" x14ac:dyDescent="0.25">
      <c r="A112" t="s">
        <v>172</v>
      </c>
      <c r="D112" s="2"/>
      <c r="E112" s="2"/>
      <c r="F112" s="2"/>
      <c r="G112" s="2"/>
      <c r="H112" s="2"/>
      <c r="I112" s="5"/>
      <c r="J112" s="16"/>
    </row>
    <row r="113" spans="1:10" x14ac:dyDescent="0.25">
      <c r="A113" s="3">
        <v>3330</v>
      </c>
      <c r="B113" s="3">
        <v>5223</v>
      </c>
      <c r="C113" s="3" t="s">
        <v>173</v>
      </c>
      <c r="D113" s="4">
        <v>0</v>
      </c>
      <c r="E113" s="4">
        <v>20000</v>
      </c>
      <c r="F113" s="4" t="e">
        <f>100*E113/D113</f>
        <v>#DIV/0!</v>
      </c>
      <c r="G113" s="4"/>
      <c r="H113" s="21">
        <v>0</v>
      </c>
      <c r="I113" s="11" t="s">
        <v>174</v>
      </c>
      <c r="J113" s="16">
        <f>H113-D113</f>
        <v>0</v>
      </c>
    </row>
    <row r="114" spans="1:10" x14ac:dyDescent="0.25">
      <c r="D114" s="18">
        <f>SUM(D113)</f>
        <v>0</v>
      </c>
      <c r="E114" s="2">
        <f>SUM(E113)</f>
        <v>20000</v>
      </c>
      <c r="F114" s="2"/>
      <c r="G114" s="2"/>
      <c r="H114" s="2">
        <f>SUM(H113)</f>
        <v>0</v>
      </c>
      <c r="I114" s="12">
        <f>H114-D114</f>
        <v>0</v>
      </c>
      <c r="J114" s="16"/>
    </row>
    <row r="115" spans="1:10" x14ac:dyDescent="0.25">
      <c r="D115" s="2"/>
      <c r="E115" s="2"/>
      <c r="F115" s="2"/>
      <c r="G115" s="2"/>
      <c r="H115" s="2"/>
      <c r="I115" s="5"/>
      <c r="J115" s="16"/>
    </row>
    <row r="116" spans="1:10" x14ac:dyDescent="0.25">
      <c r="A116" s="1" t="s">
        <v>175</v>
      </c>
      <c r="D116" s="2"/>
      <c r="E116" s="2"/>
      <c r="F116" s="2"/>
      <c r="G116" s="2"/>
      <c r="H116" s="2"/>
      <c r="I116" s="5"/>
      <c r="J116" s="16"/>
    </row>
    <row r="117" spans="1:10" x14ac:dyDescent="0.25">
      <c r="A117" s="3">
        <v>3341</v>
      </c>
      <c r="B117" s="3">
        <v>5041</v>
      </c>
      <c r="C117" s="3" t="s">
        <v>176</v>
      </c>
      <c r="D117" s="4">
        <v>0</v>
      </c>
      <c r="E117" s="4">
        <v>0</v>
      </c>
      <c r="F117" s="4" t="e">
        <f>100*E117/D117</f>
        <v>#DIV/0!</v>
      </c>
      <c r="G117" s="4"/>
      <c r="H117" s="10">
        <v>0</v>
      </c>
      <c r="I117" s="11" t="s">
        <v>177</v>
      </c>
      <c r="J117" s="16">
        <f>H117-D117</f>
        <v>0</v>
      </c>
    </row>
    <row r="118" spans="1:10" x14ac:dyDescent="0.25">
      <c r="A118" s="3">
        <v>3341</v>
      </c>
      <c r="B118" s="3">
        <v>5139</v>
      </c>
      <c r="C118" s="3" t="s">
        <v>115</v>
      </c>
      <c r="D118" s="4">
        <v>0</v>
      </c>
      <c r="E118" s="4">
        <v>0</v>
      </c>
      <c r="F118" s="4" t="e">
        <f>100*E118/D118</f>
        <v>#DIV/0!</v>
      </c>
      <c r="G118" s="4"/>
      <c r="H118" s="10">
        <v>0</v>
      </c>
      <c r="I118" s="11"/>
      <c r="J118" s="16">
        <f>H118-D118</f>
        <v>0</v>
      </c>
    </row>
    <row r="119" spans="1:10" x14ac:dyDescent="0.25">
      <c r="A119" s="3">
        <v>3341</v>
      </c>
      <c r="B119" s="3">
        <v>5169</v>
      </c>
      <c r="C119" s="3" t="s">
        <v>114</v>
      </c>
      <c r="D119" s="4">
        <v>0</v>
      </c>
      <c r="E119" s="4">
        <v>0</v>
      </c>
      <c r="F119" s="4" t="e">
        <f>100*E119/D119</f>
        <v>#DIV/0!</v>
      </c>
      <c r="G119" s="4"/>
      <c r="H119" s="10">
        <v>0</v>
      </c>
      <c r="I119" s="11"/>
      <c r="J119" s="16">
        <f>H119-D119</f>
        <v>0</v>
      </c>
    </row>
    <row r="120" spans="1:10" x14ac:dyDescent="0.25">
      <c r="A120" s="3">
        <v>3341</v>
      </c>
      <c r="B120" s="3">
        <v>5171</v>
      </c>
      <c r="C120" s="3" t="s">
        <v>110</v>
      </c>
      <c r="D120" s="4">
        <v>0</v>
      </c>
      <c r="E120" s="4">
        <v>0</v>
      </c>
      <c r="F120" s="4" t="e">
        <f>100*E120/D120</f>
        <v>#DIV/0!</v>
      </c>
      <c r="G120" s="4"/>
      <c r="H120" s="10">
        <v>0</v>
      </c>
      <c r="I120" s="11"/>
      <c r="J120" s="16">
        <f>H120-D120</f>
        <v>0</v>
      </c>
    </row>
    <row r="121" spans="1:10" x14ac:dyDescent="0.25">
      <c r="D121" s="18">
        <f>SUM(D117:D120)</f>
        <v>0</v>
      </c>
      <c r="E121" s="2">
        <f>SUM(E117:E120)</f>
        <v>0</v>
      </c>
      <c r="F121" s="2"/>
      <c r="G121" s="2"/>
      <c r="H121" s="2">
        <f>SUM(H117:H120)</f>
        <v>0</v>
      </c>
      <c r="I121" s="12">
        <f>H121-D121</f>
        <v>0</v>
      </c>
      <c r="J121" s="16"/>
    </row>
    <row r="122" spans="1:10" x14ac:dyDescent="0.25">
      <c r="D122" s="2"/>
      <c r="E122" s="2"/>
      <c r="F122" s="2"/>
      <c r="G122" s="2"/>
      <c r="H122" s="2"/>
      <c r="I122" s="5"/>
      <c r="J122" s="16"/>
    </row>
    <row r="123" spans="1:10" x14ac:dyDescent="0.25">
      <c r="A123" t="s">
        <v>178</v>
      </c>
      <c r="D123" s="2"/>
      <c r="E123" s="2"/>
      <c r="F123" s="2"/>
      <c r="G123" s="2"/>
      <c r="H123" s="2"/>
      <c r="I123" s="5"/>
      <c r="J123" s="16"/>
    </row>
    <row r="124" spans="1:10" x14ac:dyDescent="0.25">
      <c r="A124" s="3">
        <v>3349</v>
      </c>
      <c r="B124" s="3">
        <v>5169</v>
      </c>
      <c r="C124" s="3" t="s">
        <v>114</v>
      </c>
      <c r="D124" s="4">
        <v>180000</v>
      </c>
      <c r="E124" s="4">
        <v>192582.7</v>
      </c>
      <c r="F124" s="4">
        <f>100*E124/D124</f>
        <v>106.99038888888889</v>
      </c>
      <c r="G124" s="4"/>
      <c r="H124" s="10">
        <v>180000</v>
      </c>
      <c r="I124" s="11" t="s">
        <v>179</v>
      </c>
      <c r="J124" s="16">
        <f>H124-D124</f>
        <v>0</v>
      </c>
    </row>
    <row r="125" spans="1:10" x14ac:dyDescent="0.25">
      <c r="D125" s="18">
        <f>SUM(D124)</f>
        <v>180000</v>
      </c>
      <c r="E125" s="2">
        <f>SUM(E124)</f>
        <v>192582.7</v>
      </c>
      <c r="F125" s="2"/>
      <c r="G125" s="2"/>
      <c r="H125" s="2">
        <f>SUM(H124)</f>
        <v>180000</v>
      </c>
      <c r="I125" s="12">
        <f>H125-D125</f>
        <v>0</v>
      </c>
      <c r="J125" s="16"/>
    </row>
    <row r="126" spans="1:10" x14ac:dyDescent="0.25">
      <c r="D126" s="2"/>
      <c r="E126" s="2"/>
      <c r="F126" s="2"/>
      <c r="G126" s="2"/>
      <c r="H126" s="2"/>
      <c r="I126" s="5"/>
      <c r="J126" s="16"/>
    </row>
    <row r="127" spans="1:10" x14ac:dyDescent="0.25">
      <c r="A127" t="s">
        <v>57</v>
      </c>
      <c r="D127" s="2"/>
      <c r="E127" s="2"/>
      <c r="F127" s="2"/>
      <c r="G127" s="2"/>
      <c r="H127" s="2"/>
      <c r="I127" s="5"/>
      <c r="J127" s="16"/>
    </row>
    <row r="128" spans="1:10" x14ac:dyDescent="0.25">
      <c r="A128" s="3">
        <v>3392</v>
      </c>
      <c r="B128" s="3">
        <v>5137</v>
      </c>
      <c r="C128" s="3" t="s">
        <v>180</v>
      </c>
      <c r="D128" s="4">
        <v>0</v>
      </c>
      <c r="E128" s="4">
        <v>0</v>
      </c>
      <c r="F128" s="4" t="e">
        <f t="shared" ref="F128:F135" si="5">100*E128/D128</f>
        <v>#DIV/0!</v>
      </c>
      <c r="G128" s="4"/>
      <c r="H128" s="10">
        <v>0</v>
      </c>
      <c r="I128" s="11"/>
      <c r="J128" s="16">
        <f t="shared" ref="J128:J135" si="6">H128-D128</f>
        <v>0</v>
      </c>
    </row>
    <row r="129" spans="1:10" x14ac:dyDescent="0.25">
      <c r="A129" s="3">
        <v>3392</v>
      </c>
      <c r="B129" s="3">
        <v>5139</v>
      </c>
      <c r="C129" s="3" t="s">
        <v>115</v>
      </c>
      <c r="D129" s="4">
        <v>60000</v>
      </c>
      <c r="E129" s="4">
        <v>84196.36</v>
      </c>
      <c r="F129" s="4">
        <f t="shared" si="5"/>
        <v>140.32726666666667</v>
      </c>
      <c r="G129" s="4"/>
      <c r="H129" s="10">
        <v>60000</v>
      </c>
      <c r="I129" s="11"/>
      <c r="J129" s="16">
        <f t="shared" si="6"/>
        <v>0</v>
      </c>
    </row>
    <row r="130" spans="1:10" x14ac:dyDescent="0.25">
      <c r="A130" s="3">
        <v>3392</v>
      </c>
      <c r="B130" s="3">
        <v>5151</v>
      </c>
      <c r="C130" s="3" t="s">
        <v>107</v>
      </c>
      <c r="D130" s="4">
        <v>10000</v>
      </c>
      <c r="E130" s="4">
        <v>19015</v>
      </c>
      <c r="F130" s="4">
        <f t="shared" si="5"/>
        <v>190.15</v>
      </c>
      <c r="G130" s="4"/>
      <c r="H130" s="10">
        <v>10000</v>
      </c>
      <c r="I130" s="11"/>
      <c r="J130" s="16">
        <f t="shared" si="6"/>
        <v>0</v>
      </c>
    </row>
    <row r="131" spans="1:10" x14ac:dyDescent="0.25">
      <c r="A131" s="3">
        <v>3392</v>
      </c>
      <c r="B131" s="3">
        <v>5153</v>
      </c>
      <c r="C131" s="3" t="s">
        <v>108</v>
      </c>
      <c r="D131" s="4">
        <v>150000</v>
      </c>
      <c r="E131" s="4">
        <v>79690</v>
      </c>
      <c r="F131" s="4">
        <f t="shared" si="5"/>
        <v>53.126666666666665</v>
      </c>
      <c r="G131" s="4"/>
      <c r="H131" s="10">
        <v>150000</v>
      </c>
      <c r="I131" s="11"/>
      <c r="J131" s="16">
        <f t="shared" si="6"/>
        <v>0</v>
      </c>
    </row>
    <row r="132" spans="1:10" x14ac:dyDescent="0.25">
      <c r="A132" s="3">
        <v>3392</v>
      </c>
      <c r="B132" s="3">
        <v>5154</v>
      </c>
      <c r="C132" s="3" t="s">
        <v>109</v>
      </c>
      <c r="D132" s="4">
        <v>150000</v>
      </c>
      <c r="E132" s="4">
        <v>73420</v>
      </c>
      <c r="F132" s="4">
        <f t="shared" si="5"/>
        <v>48.946666666666665</v>
      </c>
      <c r="G132" s="4"/>
      <c r="H132" s="10">
        <v>150000</v>
      </c>
      <c r="I132" s="11"/>
      <c r="J132" s="16">
        <f t="shared" si="6"/>
        <v>0</v>
      </c>
    </row>
    <row r="133" spans="1:10" x14ac:dyDescent="0.25">
      <c r="A133" s="3">
        <v>3392</v>
      </c>
      <c r="B133" s="3">
        <v>5169</v>
      </c>
      <c r="C133" s="3" t="s">
        <v>114</v>
      </c>
      <c r="D133" s="4">
        <v>42000</v>
      </c>
      <c r="E133" s="4">
        <v>199299.66</v>
      </c>
      <c r="F133" s="4">
        <f t="shared" si="5"/>
        <v>474.52300000000002</v>
      </c>
      <c r="G133" s="4"/>
      <c r="H133" s="10">
        <v>42000</v>
      </c>
      <c r="I133" s="13"/>
      <c r="J133" s="16">
        <f t="shared" si="6"/>
        <v>0</v>
      </c>
    </row>
    <row r="134" spans="1:10" x14ac:dyDescent="0.25">
      <c r="A134" s="3">
        <v>3392</v>
      </c>
      <c r="B134" s="3">
        <v>5171</v>
      </c>
      <c r="C134" s="3" t="s">
        <v>110</v>
      </c>
      <c r="D134" s="4">
        <v>32000</v>
      </c>
      <c r="E134" s="4">
        <v>96248.3</v>
      </c>
      <c r="F134" s="4">
        <f t="shared" si="5"/>
        <v>300.7759375</v>
      </c>
      <c r="G134" s="4"/>
      <c r="H134" s="10">
        <v>32000</v>
      </c>
      <c r="I134" s="11"/>
      <c r="J134" s="16">
        <f t="shared" si="6"/>
        <v>0</v>
      </c>
    </row>
    <row r="135" spans="1:10" x14ac:dyDescent="0.25">
      <c r="A135" s="3">
        <v>3392</v>
      </c>
      <c r="B135" s="3">
        <v>5909</v>
      </c>
      <c r="C135" s="3" t="s">
        <v>169</v>
      </c>
      <c r="D135" s="4">
        <v>0</v>
      </c>
      <c r="E135" s="4">
        <v>0</v>
      </c>
      <c r="F135" s="4" t="e">
        <f t="shared" si="5"/>
        <v>#DIV/0!</v>
      </c>
      <c r="G135" s="4"/>
      <c r="H135" s="10">
        <v>0</v>
      </c>
      <c r="I135" s="11"/>
      <c r="J135" s="16">
        <f t="shared" si="6"/>
        <v>0</v>
      </c>
    </row>
    <row r="136" spans="1:10" x14ac:dyDescent="0.25">
      <c r="D136" s="18">
        <f>SUM(D128:D135)</f>
        <v>444000</v>
      </c>
      <c r="E136" s="2">
        <f>SUM(E128:E135)</f>
        <v>551869.32000000007</v>
      </c>
      <c r="F136" s="2"/>
      <c r="G136" s="2"/>
      <c r="H136" s="2">
        <f>SUM(H128:H135)</f>
        <v>444000</v>
      </c>
      <c r="I136" s="12">
        <f>H136-D136</f>
        <v>0</v>
      </c>
      <c r="J136" s="16"/>
    </row>
    <row r="137" spans="1:10" x14ac:dyDescent="0.25">
      <c r="D137" s="2"/>
      <c r="E137" s="2"/>
      <c r="F137" s="2"/>
      <c r="G137" s="2"/>
      <c r="H137" s="2"/>
      <c r="I137" s="121"/>
      <c r="J137" s="16"/>
    </row>
    <row r="138" spans="1:10" x14ac:dyDescent="0.25">
      <c r="A138" t="s">
        <v>59</v>
      </c>
      <c r="D138" s="2"/>
      <c r="E138" s="2"/>
      <c r="F138" s="2"/>
      <c r="G138" s="2"/>
      <c r="H138" s="2"/>
      <c r="I138" s="5"/>
      <c r="J138" s="16"/>
    </row>
    <row r="139" spans="1:10" x14ac:dyDescent="0.25">
      <c r="A139" s="3">
        <v>3399</v>
      </c>
      <c r="B139" s="3">
        <v>5041</v>
      </c>
      <c r="C139" s="3" t="s">
        <v>176</v>
      </c>
      <c r="D139" s="4">
        <v>30000</v>
      </c>
      <c r="E139" s="4">
        <v>1842.23</v>
      </c>
      <c r="F139" s="4">
        <f t="shared" ref="F139:F145" si="7">100*E139/D139</f>
        <v>6.1407666666666669</v>
      </c>
      <c r="G139" s="4"/>
      <c r="H139" s="10">
        <v>30000</v>
      </c>
      <c r="I139" s="11" t="s">
        <v>181</v>
      </c>
      <c r="J139" s="16">
        <f t="shared" ref="J139:J145" si="8">H139-D139</f>
        <v>0</v>
      </c>
    </row>
    <row r="140" spans="1:10" x14ac:dyDescent="0.25">
      <c r="A140" s="3">
        <v>3399</v>
      </c>
      <c r="B140" s="3">
        <v>5134</v>
      </c>
      <c r="C140" s="3" t="s">
        <v>182</v>
      </c>
      <c r="D140" s="4">
        <v>0</v>
      </c>
      <c r="E140" s="4">
        <v>0</v>
      </c>
      <c r="F140" s="4" t="e">
        <f t="shared" si="7"/>
        <v>#DIV/0!</v>
      </c>
      <c r="G140" s="4"/>
      <c r="H140" s="10">
        <v>0</v>
      </c>
      <c r="I140" s="11"/>
      <c r="J140" s="16">
        <f t="shared" si="8"/>
        <v>0</v>
      </c>
    </row>
    <row r="141" spans="1:10" x14ac:dyDescent="0.25">
      <c r="A141" s="3">
        <v>3399</v>
      </c>
      <c r="B141" s="3">
        <v>5139</v>
      </c>
      <c r="C141" s="3" t="s">
        <v>115</v>
      </c>
      <c r="D141" s="4">
        <v>50000</v>
      </c>
      <c r="E141" s="4">
        <f>40249+429159.91+2199.5</f>
        <v>471608.41</v>
      </c>
      <c r="F141" s="4">
        <f t="shared" si="7"/>
        <v>943.21681999999998</v>
      </c>
      <c r="G141" s="4"/>
      <c r="H141" s="10">
        <v>50000</v>
      </c>
      <c r="I141" s="11"/>
      <c r="J141" s="16">
        <f t="shared" si="8"/>
        <v>0</v>
      </c>
    </row>
    <row r="142" spans="1:10" x14ac:dyDescent="0.25">
      <c r="A142" s="3">
        <v>3399</v>
      </c>
      <c r="B142" s="3">
        <v>5164</v>
      </c>
      <c r="C142" s="3" t="s">
        <v>130</v>
      </c>
      <c r="D142" s="4">
        <v>10000</v>
      </c>
      <c r="E142" s="4">
        <v>160238.75</v>
      </c>
      <c r="F142" s="4">
        <f t="shared" si="7"/>
        <v>1602.3875</v>
      </c>
      <c r="G142" s="4"/>
      <c r="H142" s="10">
        <v>10000</v>
      </c>
      <c r="I142" s="11" t="s">
        <v>183</v>
      </c>
      <c r="J142" s="16">
        <f t="shared" si="8"/>
        <v>0</v>
      </c>
    </row>
    <row r="143" spans="1:10" x14ac:dyDescent="0.25">
      <c r="A143" s="3">
        <v>3399</v>
      </c>
      <c r="B143" s="3">
        <v>5169</v>
      </c>
      <c r="C143" s="3" t="s">
        <v>114</v>
      </c>
      <c r="D143" s="4">
        <v>504100</v>
      </c>
      <c r="E143" s="4">
        <f>688.42+1025179.46</f>
        <v>1025867.88</v>
      </c>
      <c r="F143" s="4">
        <f t="shared" si="7"/>
        <v>203.50483634199563</v>
      </c>
      <c r="G143" s="4"/>
      <c r="H143" s="21">
        <v>1000000</v>
      </c>
      <c r="I143" s="11" t="s">
        <v>184</v>
      </c>
      <c r="J143" s="16">
        <f t="shared" si="8"/>
        <v>495900</v>
      </c>
    </row>
    <row r="144" spans="1:10" x14ac:dyDescent="0.25">
      <c r="A144" s="3">
        <v>3399</v>
      </c>
      <c r="B144" s="3">
        <v>5175</v>
      </c>
      <c r="C144" s="3" t="s">
        <v>154</v>
      </c>
      <c r="D144" s="4">
        <v>15000</v>
      </c>
      <c r="E144" s="4">
        <v>105282</v>
      </c>
      <c r="F144" s="4">
        <f t="shared" si="7"/>
        <v>701.88</v>
      </c>
      <c r="G144" s="4"/>
      <c r="H144" s="10">
        <v>15000</v>
      </c>
      <c r="I144" s="11"/>
      <c r="J144" s="16">
        <f t="shared" si="8"/>
        <v>0</v>
      </c>
    </row>
    <row r="145" spans="1:10" x14ac:dyDescent="0.25">
      <c r="A145" s="3">
        <v>3399</v>
      </c>
      <c r="B145" s="3">
        <v>6122</v>
      </c>
      <c r="C145" s="3" t="s">
        <v>185</v>
      </c>
      <c r="D145" s="4">
        <v>0</v>
      </c>
      <c r="E145" s="4">
        <v>0</v>
      </c>
      <c r="F145" s="4" t="e">
        <f t="shared" si="7"/>
        <v>#DIV/0!</v>
      </c>
      <c r="G145" s="4"/>
      <c r="H145" s="10">
        <v>0</v>
      </c>
      <c r="I145" s="11"/>
      <c r="J145" s="16">
        <f t="shared" si="8"/>
        <v>0</v>
      </c>
    </row>
    <row r="146" spans="1:10" x14ac:dyDescent="0.25">
      <c r="D146" s="18">
        <f>SUM(D139:D145)</f>
        <v>609100</v>
      </c>
      <c r="E146" s="2">
        <f>SUM(E139:E145)</f>
        <v>1764839.27</v>
      </c>
      <c r="F146" s="2"/>
      <c r="G146" s="2"/>
      <c r="H146" s="2">
        <f>SUM(H139:H145)</f>
        <v>1105000</v>
      </c>
      <c r="I146" s="12">
        <f>H146-D146</f>
        <v>495900</v>
      </c>
      <c r="J146" s="16"/>
    </row>
    <row r="147" spans="1:10" x14ac:dyDescent="0.25">
      <c r="D147" s="2"/>
      <c r="E147" s="2"/>
      <c r="F147" s="2"/>
      <c r="G147" s="2"/>
      <c r="H147" s="2"/>
      <c r="I147" s="5"/>
      <c r="J147" s="16"/>
    </row>
    <row r="148" spans="1:10" x14ac:dyDescent="0.25">
      <c r="A148" t="s">
        <v>186</v>
      </c>
      <c r="D148" s="2"/>
      <c r="E148" s="2"/>
      <c r="F148" s="2"/>
      <c r="G148" s="2"/>
      <c r="H148" s="2"/>
      <c r="I148" s="5"/>
      <c r="J148" s="16"/>
    </row>
    <row r="149" spans="1:10" x14ac:dyDescent="0.25">
      <c r="A149" s="3">
        <v>3412</v>
      </c>
      <c r="B149" s="3">
        <v>5169</v>
      </c>
      <c r="C149" s="3" t="s">
        <v>121</v>
      </c>
      <c r="D149" s="4">
        <v>0</v>
      </c>
      <c r="E149" s="4">
        <v>623100</v>
      </c>
      <c r="F149" s="4" t="e">
        <f>100*E149/D149</f>
        <v>#DIV/0!</v>
      </c>
      <c r="G149" s="4"/>
      <c r="H149" s="10">
        <v>0</v>
      </c>
      <c r="I149" s="11"/>
      <c r="J149" s="16">
        <f>H149-D149</f>
        <v>0</v>
      </c>
    </row>
    <row r="150" spans="1:10" x14ac:dyDescent="0.25">
      <c r="A150" s="3">
        <v>3412</v>
      </c>
      <c r="B150" s="3">
        <v>5151</v>
      </c>
      <c r="C150" s="3" t="s">
        <v>107</v>
      </c>
      <c r="D150" s="4">
        <v>0</v>
      </c>
      <c r="E150" s="4">
        <v>0</v>
      </c>
      <c r="F150" s="4" t="e">
        <f>100*E150/D150</f>
        <v>#DIV/0!</v>
      </c>
      <c r="G150" s="4"/>
      <c r="H150" s="10">
        <v>0</v>
      </c>
      <c r="I150" s="11"/>
      <c r="J150" s="16">
        <f>H150-D150</f>
        <v>0</v>
      </c>
    </row>
    <row r="151" spans="1:10" x14ac:dyDescent="0.25">
      <c r="A151" s="3">
        <v>3412</v>
      </c>
      <c r="B151" s="3">
        <v>5154</v>
      </c>
      <c r="C151" s="3" t="s">
        <v>109</v>
      </c>
      <c r="D151" s="4">
        <v>70000</v>
      </c>
      <c r="E151" s="4">
        <v>27900</v>
      </c>
      <c r="F151" s="4">
        <f>100*E151/D151</f>
        <v>39.857142857142854</v>
      </c>
      <c r="G151" s="4"/>
      <c r="H151" s="10">
        <v>0</v>
      </c>
      <c r="I151" s="81" t="s">
        <v>187</v>
      </c>
      <c r="J151" s="16">
        <f>H151-D151</f>
        <v>-70000</v>
      </c>
    </row>
    <row r="152" spans="1:10" x14ac:dyDescent="0.25">
      <c r="A152" s="3">
        <v>3412</v>
      </c>
      <c r="B152" s="3">
        <v>5171</v>
      </c>
      <c r="C152" s="3" t="s">
        <v>110</v>
      </c>
      <c r="D152" s="4">
        <v>0</v>
      </c>
      <c r="E152" s="4">
        <v>0</v>
      </c>
      <c r="F152" s="4" t="e">
        <f>100*E152/D152</f>
        <v>#DIV/0!</v>
      </c>
      <c r="G152" s="4"/>
      <c r="H152" s="10">
        <v>0</v>
      </c>
      <c r="I152" s="11"/>
      <c r="J152" s="16">
        <f>H152-D152</f>
        <v>0</v>
      </c>
    </row>
    <row r="153" spans="1:10" x14ac:dyDescent="0.25">
      <c r="D153" s="18">
        <f>SUM(D148:D152)</f>
        <v>70000</v>
      </c>
      <c r="E153" s="2">
        <f>SUM(E149:E152)</f>
        <v>651000</v>
      </c>
      <c r="F153" s="2"/>
      <c r="G153" s="2"/>
      <c r="H153" s="2">
        <f>SUM(H149:H152)</f>
        <v>0</v>
      </c>
      <c r="I153" s="12">
        <f>H153-D153</f>
        <v>-70000</v>
      </c>
      <c r="J153" s="16"/>
    </row>
    <row r="154" spans="1:10" x14ac:dyDescent="0.25">
      <c r="D154" s="2"/>
      <c r="E154" s="2"/>
      <c r="F154" s="2"/>
      <c r="G154" s="2"/>
      <c r="H154" s="2"/>
      <c r="I154" s="5"/>
      <c r="J154" s="16"/>
    </row>
    <row r="155" spans="1:10" x14ac:dyDescent="0.25">
      <c r="A155" t="s">
        <v>188</v>
      </c>
      <c r="D155" s="2"/>
      <c r="E155" s="2"/>
      <c r="F155" s="2"/>
      <c r="G155" s="2"/>
      <c r="H155" s="2"/>
      <c r="I155" s="5"/>
      <c r="J155" s="16"/>
    </row>
    <row r="156" spans="1:10" x14ac:dyDescent="0.25">
      <c r="A156" s="3">
        <v>3419</v>
      </c>
      <c r="B156" s="3">
        <v>5222</v>
      </c>
      <c r="C156" s="3" t="s">
        <v>189</v>
      </c>
      <c r="D156" s="4">
        <v>0</v>
      </c>
      <c r="E156" s="4">
        <v>138800</v>
      </c>
      <c r="F156" s="4" t="e">
        <f>100*E156/D156</f>
        <v>#DIV/0!</v>
      </c>
      <c r="G156" s="4"/>
      <c r="H156" s="10">
        <v>0</v>
      </c>
      <c r="I156" s="151" t="s">
        <v>190</v>
      </c>
      <c r="J156" s="16">
        <f>H156-D156</f>
        <v>0</v>
      </c>
    </row>
    <row r="157" spans="1:10" x14ac:dyDescent="0.25">
      <c r="A157" s="3">
        <v>3419</v>
      </c>
      <c r="B157" s="3">
        <v>5229</v>
      </c>
      <c r="C157" s="3" t="s">
        <v>191</v>
      </c>
      <c r="D157" s="4">
        <v>0</v>
      </c>
      <c r="E157" s="4">
        <v>0</v>
      </c>
      <c r="F157" s="4" t="e">
        <f>100*E157/D157</f>
        <v>#DIV/0!</v>
      </c>
      <c r="G157" s="4"/>
      <c r="H157" s="10">
        <v>2000000</v>
      </c>
      <c r="I157" s="152"/>
      <c r="J157" s="16">
        <f>H157-D157</f>
        <v>2000000</v>
      </c>
    </row>
    <row r="158" spans="1:10" x14ac:dyDescent="0.25">
      <c r="A158" s="3">
        <v>3419</v>
      </c>
      <c r="B158" s="3">
        <v>6322</v>
      </c>
      <c r="C158" s="3" t="s">
        <v>192</v>
      </c>
      <c r="D158" s="4">
        <v>0</v>
      </c>
      <c r="E158" s="4">
        <v>150000</v>
      </c>
      <c r="F158" s="4" t="e">
        <f>100*E158/D158</f>
        <v>#DIV/0!</v>
      </c>
      <c r="G158" s="4"/>
      <c r="H158" s="10">
        <v>0</v>
      </c>
      <c r="I158" s="153"/>
      <c r="J158" s="16">
        <f>H158-D158</f>
        <v>0</v>
      </c>
    </row>
    <row r="159" spans="1:10" x14ac:dyDescent="0.25">
      <c r="D159" s="18">
        <f>SUM(D156:D158)</f>
        <v>0</v>
      </c>
      <c r="E159" s="2">
        <f>SUM(E156:E158)</f>
        <v>288800</v>
      </c>
      <c r="F159" s="2"/>
      <c r="G159" s="2"/>
      <c r="H159" s="2">
        <f>SUM(H156:H158)</f>
        <v>2000000</v>
      </c>
      <c r="I159" s="12">
        <f>H159-D159</f>
        <v>2000000</v>
      </c>
      <c r="J159" s="16"/>
    </row>
    <row r="160" spans="1:10" x14ac:dyDescent="0.25">
      <c r="D160" s="2"/>
      <c r="E160" s="2"/>
      <c r="F160" s="2"/>
      <c r="G160" s="2"/>
      <c r="H160" s="2"/>
      <c r="I160" s="5"/>
      <c r="J160" s="16"/>
    </row>
    <row r="161" spans="1:10" x14ac:dyDescent="0.25">
      <c r="A161" t="s">
        <v>193</v>
      </c>
      <c r="D161" s="2"/>
      <c r="E161" s="2"/>
      <c r="F161" s="2"/>
      <c r="G161" s="2"/>
      <c r="H161" s="2"/>
      <c r="I161" s="5"/>
      <c r="J161" s="16"/>
    </row>
    <row r="162" spans="1:10" x14ac:dyDescent="0.25">
      <c r="A162" s="3">
        <v>3429</v>
      </c>
      <c r="B162" s="3">
        <v>5171</v>
      </c>
      <c r="C162" s="3" t="s">
        <v>110</v>
      </c>
      <c r="D162" s="4">
        <v>0</v>
      </c>
      <c r="E162" s="4">
        <v>37824.6</v>
      </c>
      <c r="F162" s="4" t="e">
        <f>100*E162/D162</f>
        <v>#DIV/0!</v>
      </c>
      <c r="G162" s="4"/>
      <c r="H162" s="10">
        <v>250000</v>
      </c>
      <c r="I162" s="11" t="s">
        <v>194</v>
      </c>
      <c r="J162" s="16">
        <f>H162-D162</f>
        <v>250000</v>
      </c>
    </row>
    <row r="163" spans="1:10" x14ac:dyDescent="0.25">
      <c r="A163" s="3">
        <v>3421</v>
      </c>
      <c r="B163" s="3">
        <v>5169</v>
      </c>
      <c r="C163" s="3" t="s">
        <v>114</v>
      </c>
      <c r="D163" s="4">
        <v>0</v>
      </c>
      <c r="E163" s="4">
        <v>17390</v>
      </c>
      <c r="F163" s="4" t="e">
        <f>100*E163/D163</f>
        <v>#DIV/0!</v>
      </c>
      <c r="G163" s="4"/>
      <c r="H163" s="10">
        <v>80000</v>
      </c>
      <c r="I163" s="11" t="s">
        <v>195</v>
      </c>
      <c r="J163" s="16">
        <f>H163-D163</f>
        <v>80000</v>
      </c>
    </row>
    <row r="164" spans="1:10" x14ac:dyDescent="0.25">
      <c r="A164" s="3">
        <v>3421</v>
      </c>
      <c r="B164" s="3">
        <v>6122</v>
      </c>
      <c r="C164" s="3" t="s">
        <v>185</v>
      </c>
      <c r="D164" s="4">
        <v>0</v>
      </c>
      <c r="E164" s="4">
        <v>312823.71999999997</v>
      </c>
      <c r="F164" s="4" t="e">
        <f>100*E164/D164</f>
        <v>#DIV/0!</v>
      </c>
      <c r="G164" s="4"/>
      <c r="H164" s="10">
        <v>0</v>
      </c>
      <c r="I164" s="11"/>
      <c r="J164" s="16">
        <f>H164-D164</f>
        <v>0</v>
      </c>
    </row>
    <row r="165" spans="1:10" x14ac:dyDescent="0.25">
      <c r="A165" s="3">
        <v>3421</v>
      </c>
      <c r="B165" s="3">
        <v>5171</v>
      </c>
      <c r="C165" s="3" t="s">
        <v>110</v>
      </c>
      <c r="D165" s="4">
        <v>52000</v>
      </c>
      <c r="E165" s="4">
        <v>18404.099999999999</v>
      </c>
      <c r="F165" s="4">
        <f>100*E165/D165</f>
        <v>35.392499999999998</v>
      </c>
      <c r="G165" s="4"/>
      <c r="H165" s="10">
        <v>52000</v>
      </c>
      <c r="I165" s="11"/>
      <c r="J165" s="16">
        <f>H165-D165</f>
        <v>0</v>
      </c>
    </row>
    <row r="166" spans="1:10" x14ac:dyDescent="0.25">
      <c r="D166" s="18">
        <f>SUM(D162:D165)</f>
        <v>52000</v>
      </c>
      <c r="E166" s="2">
        <f>SUM(E162:E165)</f>
        <v>386442.41999999993</v>
      </c>
      <c r="F166" s="2"/>
      <c r="G166" s="2"/>
      <c r="H166" s="2">
        <f>SUM(H162:H165)</f>
        <v>382000</v>
      </c>
      <c r="I166" s="12">
        <f>H166-D166</f>
        <v>330000</v>
      </c>
      <c r="J166" s="16"/>
    </row>
    <row r="167" spans="1:10" x14ac:dyDescent="0.25">
      <c r="D167" s="2"/>
      <c r="E167" s="2"/>
      <c r="F167" s="2"/>
      <c r="G167" s="2"/>
      <c r="H167" s="2"/>
      <c r="I167" s="5"/>
      <c r="J167" s="16"/>
    </row>
    <row r="168" spans="1:10" x14ac:dyDescent="0.25">
      <c r="A168" t="s">
        <v>63</v>
      </c>
      <c r="D168" s="2"/>
      <c r="E168" s="2"/>
      <c r="F168" s="2"/>
      <c r="G168" s="2"/>
      <c r="H168" s="2"/>
      <c r="I168" s="5"/>
      <c r="J168" s="16"/>
    </row>
    <row r="169" spans="1:10" x14ac:dyDescent="0.25">
      <c r="A169" s="3">
        <v>3519</v>
      </c>
      <c r="B169" s="3">
        <v>5153</v>
      </c>
      <c r="C169" s="3" t="s">
        <v>108</v>
      </c>
      <c r="D169" s="4">
        <v>300000</v>
      </c>
      <c r="E169" s="4">
        <v>282700</v>
      </c>
      <c r="F169" s="4">
        <f>100*E169/D169</f>
        <v>94.233333333333334</v>
      </c>
      <c r="G169" s="4"/>
      <c r="H169" s="10">
        <v>300000</v>
      </c>
      <c r="I169" s="11"/>
      <c r="J169" s="16">
        <f>H169-D169</f>
        <v>0</v>
      </c>
    </row>
    <row r="170" spans="1:10" x14ac:dyDescent="0.25">
      <c r="A170" s="3">
        <v>3519</v>
      </c>
      <c r="B170" s="3">
        <v>5154</v>
      </c>
      <c r="C170" s="3" t="s">
        <v>109</v>
      </c>
      <c r="D170" s="4">
        <v>70000</v>
      </c>
      <c r="E170" s="4">
        <v>16200</v>
      </c>
      <c r="F170" s="4">
        <f>100*E170/D170</f>
        <v>23.142857142857142</v>
      </c>
      <c r="G170" s="4"/>
      <c r="H170" s="10">
        <v>70000</v>
      </c>
      <c r="I170" s="11"/>
      <c r="J170" s="16">
        <f>H170-D170</f>
        <v>0</v>
      </c>
    </row>
    <row r="171" spans="1:10" x14ac:dyDescent="0.25">
      <c r="A171" s="3">
        <v>3519</v>
      </c>
      <c r="B171" s="3">
        <v>5171</v>
      </c>
      <c r="C171" s="3" t="s">
        <v>110</v>
      </c>
      <c r="D171" s="4">
        <v>10000</v>
      </c>
      <c r="E171" s="4">
        <f>15400+43075.6</f>
        <v>58475.6</v>
      </c>
      <c r="F171" s="4">
        <f>100*E171/D171</f>
        <v>584.75599999999997</v>
      </c>
      <c r="G171" s="4"/>
      <c r="H171" s="10">
        <f>10000+150000+2500000+1000000</f>
        <v>3660000</v>
      </c>
      <c r="I171" s="11" t="s">
        <v>196</v>
      </c>
      <c r="J171" s="16">
        <f>H171-D171</f>
        <v>3650000</v>
      </c>
    </row>
    <row r="172" spans="1:10" x14ac:dyDescent="0.25">
      <c r="D172" s="18">
        <f>SUM(D169:D171)</f>
        <v>380000</v>
      </c>
      <c r="E172" s="2">
        <f>SUM(E169:E171)</f>
        <v>357375.6</v>
      </c>
      <c r="F172" s="2"/>
      <c r="G172" s="2"/>
      <c r="H172" s="2">
        <f>SUM(H169:H171)</f>
        <v>4030000</v>
      </c>
      <c r="I172" s="12">
        <f>H172-D172</f>
        <v>3650000</v>
      </c>
      <c r="J172" s="16"/>
    </row>
    <row r="173" spans="1:10" x14ac:dyDescent="0.25">
      <c r="D173" s="2"/>
      <c r="E173" s="2"/>
      <c r="F173" s="2"/>
      <c r="G173" s="2"/>
      <c r="H173" s="2"/>
      <c r="I173" s="121"/>
      <c r="J173" s="16"/>
    </row>
    <row r="174" spans="1:10" x14ac:dyDescent="0.25">
      <c r="A174" s="1" t="s">
        <v>67</v>
      </c>
      <c r="D174" s="2"/>
      <c r="E174" s="2"/>
      <c r="F174" s="2"/>
      <c r="G174" s="2"/>
      <c r="H174" s="2"/>
      <c r="I174" s="5"/>
      <c r="J174" s="16"/>
    </row>
    <row r="175" spans="1:10" x14ac:dyDescent="0.25">
      <c r="A175" s="3">
        <v>3612</v>
      </c>
      <c r="B175" s="3">
        <v>5151</v>
      </c>
      <c r="C175" s="3" t="s">
        <v>107</v>
      </c>
      <c r="D175" s="4">
        <v>40000</v>
      </c>
      <c r="E175" s="4">
        <v>70618</v>
      </c>
      <c r="F175" s="4">
        <f t="shared" ref="F175:F181" si="9">100*E175/D175</f>
        <v>176.54499999999999</v>
      </c>
      <c r="G175" s="4"/>
      <c r="H175" s="10">
        <v>40000</v>
      </c>
      <c r="I175" s="11"/>
      <c r="J175" s="16">
        <f t="shared" ref="J175:J181" si="10">H175-D175</f>
        <v>0</v>
      </c>
    </row>
    <row r="176" spans="1:10" x14ac:dyDescent="0.25">
      <c r="A176" s="3">
        <v>3612</v>
      </c>
      <c r="B176" s="3">
        <v>5153</v>
      </c>
      <c r="C176" s="3" t="s">
        <v>108</v>
      </c>
      <c r="D176" s="4">
        <v>120000</v>
      </c>
      <c r="E176" s="4">
        <v>121662</v>
      </c>
      <c r="F176" s="4">
        <f t="shared" si="9"/>
        <v>101.38500000000001</v>
      </c>
      <c r="G176" s="4"/>
      <c r="H176" s="10">
        <v>120000</v>
      </c>
      <c r="I176" s="11"/>
      <c r="J176" s="16">
        <f t="shared" si="10"/>
        <v>0</v>
      </c>
    </row>
    <row r="177" spans="1:10" x14ac:dyDescent="0.25">
      <c r="A177" s="3">
        <v>3612</v>
      </c>
      <c r="B177" s="3">
        <v>5154</v>
      </c>
      <c r="C177" s="3" t="s">
        <v>109</v>
      </c>
      <c r="D177" s="4">
        <v>50000</v>
      </c>
      <c r="E177" s="4">
        <v>25675.49</v>
      </c>
      <c r="F177" s="4">
        <f t="shared" si="9"/>
        <v>51.35098</v>
      </c>
      <c r="G177" s="4"/>
      <c r="H177" s="10">
        <v>50000</v>
      </c>
      <c r="I177" s="11"/>
      <c r="J177" s="16">
        <f t="shared" si="10"/>
        <v>0</v>
      </c>
    </row>
    <row r="178" spans="1:10" x14ac:dyDescent="0.25">
      <c r="A178" s="3">
        <v>3612</v>
      </c>
      <c r="B178" s="3">
        <v>5169</v>
      </c>
      <c r="C178" s="3" t="s">
        <v>114</v>
      </c>
      <c r="D178" s="4">
        <v>500000</v>
      </c>
      <c r="E178" s="4">
        <v>512015</v>
      </c>
      <c r="F178" s="4">
        <f t="shared" si="9"/>
        <v>102.40300000000001</v>
      </c>
      <c r="G178" s="4"/>
      <c r="H178" s="10">
        <v>500000</v>
      </c>
      <c r="I178" s="11" t="s">
        <v>197</v>
      </c>
      <c r="J178" s="16">
        <f t="shared" si="10"/>
        <v>0</v>
      </c>
    </row>
    <row r="179" spans="1:10" x14ac:dyDescent="0.25">
      <c r="A179" s="3">
        <v>3612</v>
      </c>
      <c r="B179" s="3">
        <v>6121</v>
      </c>
      <c r="C179" s="3" t="s">
        <v>118</v>
      </c>
      <c r="D179" s="4">
        <v>0</v>
      </c>
      <c r="E179" s="4">
        <v>329120</v>
      </c>
      <c r="F179" s="4" t="e">
        <f t="shared" si="9"/>
        <v>#DIV/0!</v>
      </c>
      <c r="G179" s="4"/>
      <c r="H179" s="10">
        <v>0</v>
      </c>
      <c r="I179" s="11"/>
      <c r="J179" s="16">
        <f t="shared" si="10"/>
        <v>0</v>
      </c>
    </row>
    <row r="180" spans="1:10" x14ac:dyDescent="0.25">
      <c r="A180" s="3">
        <v>3612</v>
      </c>
      <c r="B180" s="3">
        <v>5171</v>
      </c>
      <c r="C180" s="3" t="s">
        <v>110</v>
      </c>
      <c r="D180" s="4">
        <v>22000</v>
      </c>
      <c r="E180" s="4">
        <v>15222</v>
      </c>
      <c r="F180" s="4">
        <f t="shared" si="9"/>
        <v>69.190909090909088</v>
      </c>
      <c r="G180" s="4"/>
      <c r="H180" s="10">
        <f>22000+1500000+350000</f>
        <v>1872000</v>
      </c>
      <c r="I180" s="11" t="s">
        <v>198</v>
      </c>
      <c r="J180" s="16">
        <f t="shared" si="10"/>
        <v>1850000</v>
      </c>
    </row>
    <row r="181" spans="1:10" x14ac:dyDescent="0.25">
      <c r="A181" s="3">
        <v>3612</v>
      </c>
      <c r="B181" s="3">
        <v>5909</v>
      </c>
      <c r="C181" s="3" t="s">
        <v>199</v>
      </c>
      <c r="D181" s="4">
        <v>0</v>
      </c>
      <c r="E181" s="4">
        <v>62852</v>
      </c>
      <c r="F181" s="4" t="e">
        <f t="shared" si="9"/>
        <v>#DIV/0!</v>
      </c>
      <c r="G181" s="4"/>
      <c r="H181" s="10">
        <v>0</v>
      </c>
      <c r="I181" s="11" t="s">
        <v>200</v>
      </c>
      <c r="J181" s="16">
        <f t="shared" si="10"/>
        <v>0</v>
      </c>
    </row>
    <row r="182" spans="1:10" x14ac:dyDescent="0.25">
      <c r="D182" s="18">
        <f>SUM(D175:D181)</f>
        <v>732000</v>
      </c>
      <c r="E182" s="2">
        <f>SUM(E175:E181)</f>
        <v>1137164.49</v>
      </c>
      <c r="F182" s="2"/>
      <c r="G182" s="2"/>
      <c r="H182" s="2">
        <f>SUM(H175:H181)</f>
        <v>2582000</v>
      </c>
      <c r="I182" s="12">
        <f>H182-D182</f>
        <v>1850000</v>
      </c>
      <c r="J182" s="16"/>
    </row>
    <row r="183" spans="1:10" x14ac:dyDescent="0.25">
      <c r="D183" s="2"/>
      <c r="E183" s="2"/>
      <c r="F183" s="2"/>
      <c r="G183" s="2"/>
      <c r="H183" s="2"/>
      <c r="I183" s="5"/>
      <c r="J183" s="16"/>
    </row>
    <row r="184" spans="1:10" x14ac:dyDescent="0.25">
      <c r="A184" s="1" t="s">
        <v>201</v>
      </c>
      <c r="D184" s="2"/>
      <c r="E184" s="2"/>
      <c r="F184" s="2"/>
      <c r="G184" s="2"/>
      <c r="H184" s="2"/>
      <c r="I184" s="5"/>
      <c r="J184" s="16"/>
    </row>
    <row r="185" spans="1:10" x14ac:dyDescent="0.25">
      <c r="A185" s="3">
        <v>3631</v>
      </c>
      <c r="B185" s="3">
        <v>5139</v>
      </c>
      <c r="C185" s="3" t="s">
        <v>115</v>
      </c>
      <c r="D185" s="4">
        <v>0</v>
      </c>
      <c r="E185" s="4">
        <v>0</v>
      </c>
      <c r="F185" s="4" t="e">
        <f>100*E185/D185</f>
        <v>#DIV/0!</v>
      </c>
      <c r="G185" s="4"/>
      <c r="H185" s="10"/>
      <c r="I185" s="11"/>
      <c r="J185" s="16">
        <f>H185-D185</f>
        <v>0</v>
      </c>
    </row>
    <row r="186" spans="1:10" x14ac:dyDescent="0.25">
      <c r="A186" s="3">
        <v>3631</v>
      </c>
      <c r="B186" s="3">
        <v>5154</v>
      </c>
      <c r="C186" s="3" t="s">
        <v>109</v>
      </c>
      <c r="D186" s="4">
        <v>750000</v>
      </c>
      <c r="E186" s="4">
        <v>516151.67</v>
      </c>
      <c r="F186" s="4">
        <f>100*E186/D186</f>
        <v>68.820222666666666</v>
      </c>
      <c r="G186" s="4"/>
      <c r="H186" s="10">
        <v>750000</v>
      </c>
      <c r="I186" s="11"/>
      <c r="J186" s="16">
        <f>H186-D186</f>
        <v>0</v>
      </c>
    </row>
    <row r="187" spans="1:10" x14ac:dyDescent="0.25">
      <c r="A187" s="3">
        <v>3631</v>
      </c>
      <c r="B187" s="3">
        <v>5169</v>
      </c>
      <c r="C187" s="3" t="s">
        <v>114</v>
      </c>
      <c r="D187" s="4">
        <v>115000</v>
      </c>
      <c r="E187" s="4">
        <f>11646.25+102608</f>
        <v>114254.25</v>
      </c>
      <c r="F187" s="4">
        <f>100*E187/D187</f>
        <v>99.351521739130433</v>
      </c>
      <c r="G187" s="4"/>
      <c r="H187" s="10">
        <v>115000</v>
      </c>
      <c r="I187" s="11" t="s">
        <v>202</v>
      </c>
      <c r="J187" s="16">
        <f>H187-D187</f>
        <v>0</v>
      </c>
    </row>
    <row r="188" spans="1:10" x14ac:dyDescent="0.25">
      <c r="A188" s="3">
        <v>3631</v>
      </c>
      <c r="B188" s="3">
        <v>5171</v>
      </c>
      <c r="C188" s="3" t="s">
        <v>110</v>
      </c>
      <c r="D188" s="4">
        <v>5000000</v>
      </c>
      <c r="E188" s="4">
        <v>118358.57</v>
      </c>
      <c r="F188" s="4">
        <f>100*E188/D188</f>
        <v>2.3671714000000001</v>
      </c>
      <c r="G188" s="4"/>
      <c r="H188" s="10">
        <v>0</v>
      </c>
      <c r="I188" s="11"/>
      <c r="J188" s="16">
        <f>H188-D188</f>
        <v>-5000000</v>
      </c>
    </row>
    <row r="189" spans="1:10" x14ac:dyDescent="0.25">
      <c r="A189" s="3">
        <v>3631</v>
      </c>
      <c r="B189" s="3">
        <v>6121</v>
      </c>
      <c r="C189" s="3" t="s">
        <v>118</v>
      </c>
      <c r="D189" s="4">
        <v>0</v>
      </c>
      <c r="E189" s="4">
        <v>4137009.76</v>
      </c>
      <c r="F189" s="4" t="e">
        <f>100*E189/D189</f>
        <v>#DIV/0!</v>
      </c>
      <c r="G189" s="4"/>
      <c r="H189" s="10"/>
      <c r="I189" s="11"/>
      <c r="J189" s="16">
        <f>H189-D189</f>
        <v>0</v>
      </c>
    </row>
    <row r="190" spans="1:10" x14ac:dyDescent="0.25">
      <c r="D190" s="18">
        <f>SUM(D185:D189)</f>
        <v>5865000</v>
      </c>
      <c r="E190" s="2">
        <f>SUM(E185:E189)</f>
        <v>4885774.25</v>
      </c>
      <c r="F190" s="2"/>
      <c r="G190" s="2"/>
      <c r="H190" s="2">
        <f>SUM(H185:H189)</f>
        <v>865000</v>
      </c>
      <c r="I190" s="12">
        <f>H190-D190</f>
        <v>-5000000</v>
      </c>
    </row>
    <row r="191" spans="1:10" x14ac:dyDescent="0.25">
      <c r="D191" s="2"/>
      <c r="E191" s="2"/>
      <c r="F191" s="2"/>
      <c r="G191" s="2"/>
      <c r="H191" s="2"/>
      <c r="I191" s="121"/>
    </row>
    <row r="192" spans="1:10" x14ac:dyDescent="0.25">
      <c r="A192" s="1" t="s">
        <v>70</v>
      </c>
      <c r="D192" s="2"/>
      <c r="E192" s="2"/>
      <c r="F192" s="2"/>
      <c r="G192" s="2"/>
      <c r="H192" s="2"/>
      <c r="I192" s="5"/>
    </row>
    <row r="193" spans="1:10" x14ac:dyDescent="0.25">
      <c r="A193" s="3">
        <v>3632</v>
      </c>
      <c r="B193" s="3">
        <v>5139</v>
      </c>
      <c r="C193" s="3" t="s">
        <v>115</v>
      </c>
      <c r="D193" s="4">
        <v>0</v>
      </c>
      <c r="E193" s="4">
        <f>948.3+4000</f>
        <v>4948.3</v>
      </c>
      <c r="F193" s="4" t="e">
        <f>100*E193/D193</f>
        <v>#DIV/0!</v>
      </c>
      <c r="G193" s="4"/>
      <c r="H193" s="10">
        <v>0</v>
      </c>
      <c r="I193" s="11"/>
      <c r="J193" s="16">
        <f>H193-D193</f>
        <v>0</v>
      </c>
    </row>
    <row r="194" spans="1:10" x14ac:dyDescent="0.25">
      <c r="A194" s="3">
        <v>3632</v>
      </c>
      <c r="B194" s="3">
        <v>5151</v>
      </c>
      <c r="C194" s="3" t="s">
        <v>107</v>
      </c>
      <c r="D194" s="4">
        <v>10000</v>
      </c>
      <c r="E194" s="4">
        <v>8611</v>
      </c>
      <c r="F194" s="4">
        <f>100*E194/D194</f>
        <v>86.11</v>
      </c>
      <c r="G194" s="4"/>
      <c r="H194" s="10">
        <v>10000</v>
      </c>
      <c r="I194" s="11"/>
      <c r="J194" s="16">
        <f>H194-D194</f>
        <v>0</v>
      </c>
    </row>
    <row r="195" spans="1:10" x14ac:dyDescent="0.25">
      <c r="A195" s="3">
        <v>3632</v>
      </c>
      <c r="B195" s="3">
        <v>5154</v>
      </c>
      <c r="C195" s="3" t="s">
        <v>109</v>
      </c>
      <c r="D195" s="4">
        <v>6000</v>
      </c>
      <c r="E195" s="4">
        <v>3599.07</v>
      </c>
      <c r="F195" s="4">
        <f>100*E195/D195</f>
        <v>59.984499999999997</v>
      </c>
      <c r="G195" s="4"/>
      <c r="H195" s="10">
        <v>6000</v>
      </c>
      <c r="I195" s="11"/>
      <c r="J195" s="16">
        <f>H195-D195</f>
        <v>0</v>
      </c>
    </row>
    <row r="196" spans="1:10" x14ac:dyDescent="0.25">
      <c r="A196" s="3">
        <v>3632</v>
      </c>
      <c r="B196" s="3">
        <v>5171</v>
      </c>
      <c r="C196" s="3" t="s">
        <v>110</v>
      </c>
      <c r="D196" s="4">
        <v>19000</v>
      </c>
      <c r="E196" s="4">
        <v>547392.15</v>
      </c>
      <c r="F196" s="4">
        <f>100*E196/D196</f>
        <v>2881.0113157894739</v>
      </c>
      <c r="G196" s="4"/>
      <c r="H196" s="10">
        <v>19000</v>
      </c>
      <c r="I196" s="11"/>
      <c r="J196" s="16">
        <f>H196-D196</f>
        <v>0</v>
      </c>
    </row>
    <row r="197" spans="1:10" x14ac:dyDescent="0.25">
      <c r="A197" s="3">
        <v>3632</v>
      </c>
      <c r="B197" s="3">
        <v>6121</v>
      </c>
      <c r="C197" s="3" t="s">
        <v>118</v>
      </c>
      <c r="D197" s="4">
        <v>400000</v>
      </c>
      <c r="E197" s="4">
        <v>0</v>
      </c>
      <c r="F197" s="4">
        <f>100*E197/D197</f>
        <v>0</v>
      </c>
      <c r="G197" s="4"/>
      <c r="H197" s="10">
        <v>400000</v>
      </c>
      <c r="I197" s="11"/>
      <c r="J197" s="16">
        <f>H197-D197</f>
        <v>0</v>
      </c>
    </row>
    <row r="198" spans="1:10" x14ac:dyDescent="0.25">
      <c r="D198" s="18">
        <f>SUM(D193:D197)</f>
        <v>435000</v>
      </c>
      <c r="E198" s="2">
        <f>SUM(E193:E197)</f>
        <v>564550.52</v>
      </c>
      <c r="F198" s="2"/>
      <c r="G198" s="2"/>
      <c r="H198" s="2">
        <f>SUM(H193:H197)</f>
        <v>435000</v>
      </c>
      <c r="I198" s="12">
        <f>H198-D198</f>
        <v>0</v>
      </c>
    </row>
    <row r="199" spans="1:10" x14ac:dyDescent="0.25">
      <c r="D199" s="18"/>
      <c r="E199" s="2"/>
      <c r="F199" s="2"/>
      <c r="G199" s="2"/>
      <c r="H199" s="2"/>
      <c r="I199" s="12"/>
    </row>
    <row r="200" spans="1:10" x14ac:dyDescent="0.25">
      <c r="A200" s="1" t="s">
        <v>203</v>
      </c>
      <c r="D200" s="2"/>
      <c r="E200" s="2"/>
      <c r="F200" s="2"/>
      <c r="G200" s="2"/>
      <c r="H200" s="2"/>
      <c r="I200" s="5"/>
    </row>
    <row r="201" spans="1:10" x14ac:dyDescent="0.25">
      <c r="A201" s="3">
        <v>3633</v>
      </c>
      <c r="B201" s="3">
        <v>5909</v>
      </c>
      <c r="C201" s="3" t="s">
        <v>204</v>
      </c>
      <c r="D201" s="4">
        <v>1200000</v>
      </c>
      <c r="E201" s="4">
        <v>1209200</v>
      </c>
      <c r="F201" s="4">
        <f>100*E201/D201</f>
        <v>100.76666666666667</v>
      </c>
      <c r="G201" s="4"/>
      <c r="H201" s="10">
        <v>1200000</v>
      </c>
      <c r="I201" s="11" t="s">
        <v>205</v>
      </c>
      <c r="J201" s="16">
        <f>H201-D201</f>
        <v>0</v>
      </c>
    </row>
    <row r="202" spans="1:10" x14ac:dyDescent="0.25">
      <c r="D202" s="18">
        <f>SUM(D201)</f>
        <v>1200000</v>
      </c>
      <c r="E202" s="2">
        <f>SUM(E201)</f>
        <v>1209200</v>
      </c>
      <c r="F202" s="2"/>
      <c r="G202" s="2"/>
      <c r="H202" s="2">
        <f>SUM(H201)</f>
        <v>1200000</v>
      </c>
      <c r="I202" s="12">
        <f>H202-D202</f>
        <v>0</v>
      </c>
    </row>
    <row r="203" spans="1:10" x14ac:dyDescent="0.25">
      <c r="D203" s="2"/>
      <c r="E203" s="2"/>
      <c r="F203" s="2"/>
      <c r="G203" s="2"/>
      <c r="H203" s="2"/>
      <c r="I203" s="5"/>
    </row>
    <row r="204" spans="1:10" x14ac:dyDescent="0.25">
      <c r="A204" s="1" t="s">
        <v>206</v>
      </c>
      <c r="D204" s="2"/>
      <c r="E204" s="2"/>
      <c r="F204" s="2"/>
      <c r="G204" s="2"/>
      <c r="H204" s="2"/>
      <c r="I204" s="5"/>
    </row>
    <row r="205" spans="1:10" x14ac:dyDescent="0.25">
      <c r="A205" s="3">
        <v>3635</v>
      </c>
      <c r="B205" s="3">
        <v>5169</v>
      </c>
      <c r="C205" s="3" t="s">
        <v>114</v>
      </c>
      <c r="D205" s="4">
        <v>300000</v>
      </c>
      <c r="E205" s="4">
        <v>180290</v>
      </c>
      <c r="F205" s="4">
        <f>100*E205/D205</f>
        <v>60.096666666666664</v>
      </c>
      <c r="G205" s="4"/>
      <c r="H205" s="10">
        <v>300000</v>
      </c>
      <c r="I205" s="11"/>
      <c r="J205" s="16">
        <f>H205-D205</f>
        <v>0</v>
      </c>
    </row>
    <row r="206" spans="1:10" x14ac:dyDescent="0.25">
      <c r="D206" s="18">
        <f>SUM(D205)</f>
        <v>300000</v>
      </c>
      <c r="E206" s="2">
        <f>SUM(E205)</f>
        <v>180290</v>
      </c>
      <c r="F206" s="2"/>
      <c r="G206" s="2"/>
      <c r="H206" s="2">
        <f>SUM(H205)</f>
        <v>300000</v>
      </c>
      <c r="I206" s="12">
        <f>H206-D206</f>
        <v>0</v>
      </c>
    </row>
    <row r="207" spans="1:10" x14ac:dyDescent="0.25">
      <c r="D207" s="2"/>
      <c r="E207" s="2"/>
      <c r="F207" s="2"/>
      <c r="G207" s="2"/>
      <c r="H207" s="2"/>
      <c r="I207" s="5"/>
    </row>
    <row r="208" spans="1:10" x14ac:dyDescent="0.25">
      <c r="A208" s="1" t="s">
        <v>207</v>
      </c>
      <c r="D208" s="2"/>
      <c r="E208" s="2"/>
      <c r="F208" s="2"/>
      <c r="G208" s="2"/>
      <c r="H208" s="2"/>
      <c r="I208" s="5"/>
    </row>
    <row r="209" spans="1:10" x14ac:dyDescent="0.25">
      <c r="A209" s="3">
        <v>3636</v>
      </c>
      <c r="B209" s="3">
        <v>5179</v>
      </c>
      <c r="C209" s="3" t="s">
        <v>208</v>
      </c>
      <c r="D209" s="4">
        <v>50000</v>
      </c>
      <c r="E209" s="4">
        <v>40959.370000000003</v>
      </c>
      <c r="F209" s="4">
        <f>100*E209/D209</f>
        <v>81.918740000000014</v>
      </c>
      <c r="G209" s="4"/>
      <c r="H209" s="10">
        <v>50000</v>
      </c>
      <c r="I209" s="11" t="s">
        <v>209</v>
      </c>
      <c r="J209" s="16">
        <f>H209-D209</f>
        <v>0</v>
      </c>
    </row>
    <row r="210" spans="1:10" x14ac:dyDescent="0.25">
      <c r="A210" s="3">
        <v>3636</v>
      </c>
      <c r="B210" s="3">
        <v>5169</v>
      </c>
      <c r="C210" s="3" t="s">
        <v>105</v>
      </c>
      <c r="D210" s="4">
        <v>17000</v>
      </c>
      <c r="E210" s="4">
        <v>0</v>
      </c>
      <c r="F210" s="4"/>
      <c r="G210" s="4"/>
      <c r="H210" s="10">
        <v>0</v>
      </c>
      <c r="I210" s="11" t="s">
        <v>210</v>
      </c>
      <c r="J210" s="16">
        <f t="shared" ref="J210:J212" si="11">H210-D210</f>
        <v>-17000</v>
      </c>
    </row>
    <row r="211" spans="1:10" ht="23.25" x14ac:dyDescent="0.25">
      <c r="A211" s="3">
        <v>3636</v>
      </c>
      <c r="B211" s="3">
        <v>5321</v>
      </c>
      <c r="C211" s="3" t="s">
        <v>211</v>
      </c>
      <c r="D211" s="4">
        <v>250000</v>
      </c>
      <c r="E211" s="4">
        <v>162606</v>
      </c>
      <c r="F211" s="4"/>
      <c r="G211" s="4"/>
      <c r="H211" s="10">
        <v>280000</v>
      </c>
      <c r="I211" s="13" t="s">
        <v>212</v>
      </c>
      <c r="J211" s="16">
        <f t="shared" si="11"/>
        <v>30000</v>
      </c>
    </row>
    <row r="212" spans="1:10" ht="23.25" x14ac:dyDescent="0.25">
      <c r="A212" s="3">
        <v>3636</v>
      </c>
      <c r="B212" s="3">
        <v>5329</v>
      </c>
      <c r="C212" s="3" t="s">
        <v>213</v>
      </c>
      <c r="D212" s="4">
        <v>110000</v>
      </c>
      <c r="E212" s="4">
        <v>118304</v>
      </c>
      <c r="F212" s="4"/>
      <c r="G212" s="4"/>
      <c r="H212" s="10">
        <v>150000</v>
      </c>
      <c r="I212" s="13" t="s">
        <v>214</v>
      </c>
      <c r="J212" s="16">
        <f t="shared" si="11"/>
        <v>40000</v>
      </c>
    </row>
    <row r="213" spans="1:10" x14ac:dyDescent="0.25">
      <c r="A213" s="3">
        <v>3636</v>
      </c>
      <c r="B213" s="3">
        <v>5229</v>
      </c>
      <c r="C213" s="3" t="s">
        <v>191</v>
      </c>
      <c r="D213" s="4">
        <v>10000</v>
      </c>
      <c r="E213" s="4">
        <v>19489.740000000002</v>
      </c>
      <c r="F213" s="4">
        <f>100*E213/D213</f>
        <v>194.89740000000003</v>
      </c>
      <c r="G213" s="4"/>
      <c r="H213" s="10">
        <v>10000</v>
      </c>
      <c r="I213" s="11" t="s">
        <v>215</v>
      </c>
      <c r="J213" s="16">
        <f>H213-D213</f>
        <v>0</v>
      </c>
    </row>
    <row r="214" spans="1:10" x14ac:dyDescent="0.25">
      <c r="D214" s="18">
        <f>SUM(D209:D213)</f>
        <v>437000</v>
      </c>
      <c r="E214" s="2">
        <f>SUM(E209:E213)</f>
        <v>341359.11</v>
      </c>
      <c r="F214" s="2"/>
      <c r="G214" s="2"/>
      <c r="H214" s="2">
        <f>SUM(H209:H213)</f>
        <v>490000</v>
      </c>
      <c r="I214" s="12">
        <f>H214-D214</f>
        <v>53000</v>
      </c>
    </row>
    <row r="215" spans="1:10" x14ac:dyDescent="0.25">
      <c r="D215" s="2"/>
      <c r="E215" s="2"/>
      <c r="F215" s="2"/>
      <c r="G215" s="2"/>
      <c r="H215" s="2"/>
      <c r="I215" s="5"/>
    </row>
    <row r="216" spans="1:10" x14ac:dyDescent="0.25">
      <c r="A216" t="s">
        <v>72</v>
      </c>
      <c r="D216" s="2"/>
      <c r="E216" s="2"/>
      <c r="F216" s="2"/>
      <c r="G216" s="2"/>
      <c r="H216" s="2"/>
      <c r="I216" s="5"/>
    </row>
    <row r="217" spans="1:10" x14ac:dyDescent="0.25">
      <c r="A217" s="3">
        <v>3639</v>
      </c>
      <c r="B217" s="3">
        <v>5011</v>
      </c>
      <c r="C217" s="3" t="s">
        <v>143</v>
      </c>
      <c r="D217" s="4">
        <v>4000000</v>
      </c>
      <c r="E217" s="4">
        <v>4137896</v>
      </c>
      <c r="F217" s="4">
        <f t="shared" ref="F217:F237" si="12">100*E217/D217</f>
        <v>103.4474</v>
      </c>
      <c r="G217" s="4"/>
      <c r="H217" s="10">
        <v>4000000</v>
      </c>
      <c r="I217" s="11"/>
      <c r="J217" s="16">
        <f t="shared" ref="J217:J237" si="13">H217-D217</f>
        <v>0</v>
      </c>
    </row>
    <row r="218" spans="1:10" x14ac:dyDescent="0.25">
      <c r="A218" s="3">
        <v>3639</v>
      </c>
      <c r="B218" s="3">
        <v>5021</v>
      </c>
      <c r="C218" s="3" t="s">
        <v>158</v>
      </c>
      <c r="D218" s="4">
        <v>20000</v>
      </c>
      <c r="E218" s="4">
        <v>18116</v>
      </c>
      <c r="F218" s="4">
        <f>100*E218/D218</f>
        <v>90.58</v>
      </c>
      <c r="G218" s="4"/>
      <c r="H218" s="10">
        <v>20000</v>
      </c>
      <c r="I218" s="11"/>
      <c r="J218" s="16">
        <f>H218-D218</f>
        <v>0</v>
      </c>
    </row>
    <row r="219" spans="1:10" x14ac:dyDescent="0.25">
      <c r="A219" s="3">
        <v>3639</v>
      </c>
      <c r="B219" s="3">
        <v>5031</v>
      </c>
      <c r="C219" s="3" t="s">
        <v>216</v>
      </c>
      <c r="D219" s="4">
        <v>1000000</v>
      </c>
      <c r="E219" s="4">
        <v>955778</v>
      </c>
      <c r="F219" s="4">
        <f>100*E219/D219</f>
        <v>95.577799999999996</v>
      </c>
      <c r="G219" s="4"/>
      <c r="H219" s="10">
        <v>1000000</v>
      </c>
      <c r="I219" s="11"/>
      <c r="J219" s="16">
        <f>H219-D219</f>
        <v>0</v>
      </c>
    </row>
    <row r="220" spans="1:10" x14ac:dyDescent="0.25">
      <c r="A220" s="3">
        <v>3639</v>
      </c>
      <c r="B220" s="3">
        <v>5032</v>
      </c>
      <c r="C220" s="3" t="s">
        <v>217</v>
      </c>
      <c r="D220" s="4">
        <v>400000</v>
      </c>
      <c r="E220" s="4">
        <v>346852</v>
      </c>
      <c r="F220" s="4">
        <f>100*E220/D220</f>
        <v>86.712999999999994</v>
      </c>
      <c r="G220" s="4"/>
      <c r="H220" s="10">
        <v>400000</v>
      </c>
      <c r="I220" s="11"/>
      <c r="J220" s="16">
        <f>H220-D220</f>
        <v>0</v>
      </c>
    </row>
    <row r="221" spans="1:10" x14ac:dyDescent="0.25">
      <c r="A221" s="3">
        <v>3639</v>
      </c>
      <c r="B221" s="3">
        <v>5132</v>
      </c>
      <c r="C221" s="3" t="s">
        <v>218</v>
      </c>
      <c r="D221" s="4">
        <v>3000</v>
      </c>
      <c r="E221" s="4">
        <v>0</v>
      </c>
      <c r="F221" s="4">
        <f t="shared" si="12"/>
        <v>0</v>
      </c>
      <c r="G221" s="4"/>
      <c r="H221" s="10">
        <v>3000</v>
      </c>
      <c r="I221" s="11"/>
      <c r="J221" s="16">
        <f t="shared" si="13"/>
        <v>0</v>
      </c>
    </row>
    <row r="222" spans="1:10" x14ac:dyDescent="0.25">
      <c r="A222" s="3">
        <v>3639</v>
      </c>
      <c r="B222" s="3">
        <v>5134</v>
      </c>
      <c r="C222" s="3" t="s">
        <v>219</v>
      </c>
      <c r="D222" s="4">
        <v>27000</v>
      </c>
      <c r="E222" s="4">
        <v>101410.73</v>
      </c>
      <c r="F222" s="4">
        <f t="shared" si="12"/>
        <v>375.59529629629628</v>
      </c>
      <c r="G222" s="4"/>
      <c r="H222" s="10">
        <v>27000</v>
      </c>
      <c r="I222" s="11"/>
      <c r="J222" s="16">
        <f t="shared" si="13"/>
        <v>0</v>
      </c>
    </row>
    <row r="223" spans="1:10" x14ac:dyDescent="0.25">
      <c r="A223" s="3">
        <v>3639</v>
      </c>
      <c r="B223" s="3">
        <v>5137</v>
      </c>
      <c r="C223" s="3" t="s">
        <v>161</v>
      </c>
      <c r="D223" s="4">
        <v>20000</v>
      </c>
      <c r="E223" s="4">
        <v>132590.82</v>
      </c>
      <c r="F223" s="4">
        <f t="shared" si="12"/>
        <v>662.95410000000004</v>
      </c>
      <c r="G223" s="4"/>
      <c r="H223" s="10">
        <v>20000</v>
      </c>
      <c r="I223" s="11"/>
      <c r="J223" s="16">
        <f t="shared" si="13"/>
        <v>0</v>
      </c>
    </row>
    <row r="224" spans="1:10" x14ac:dyDescent="0.25">
      <c r="A224" s="3">
        <v>3639</v>
      </c>
      <c r="B224" s="3">
        <v>5139</v>
      </c>
      <c r="C224" s="3" t="s">
        <v>115</v>
      </c>
      <c r="D224" s="4">
        <v>150000</v>
      </c>
      <c r="E224" s="4">
        <v>331855.21000000002</v>
      </c>
      <c r="F224" s="4">
        <f t="shared" si="12"/>
        <v>221.23680666666669</v>
      </c>
      <c r="G224" s="4"/>
      <c r="H224" s="10">
        <v>150000</v>
      </c>
      <c r="I224" s="11"/>
      <c r="J224" s="16">
        <f t="shared" si="13"/>
        <v>0</v>
      </c>
    </row>
    <row r="225" spans="1:10" x14ac:dyDescent="0.25">
      <c r="A225" s="3">
        <v>3639</v>
      </c>
      <c r="B225" s="3">
        <v>5151</v>
      </c>
      <c r="C225" s="3" t="s">
        <v>107</v>
      </c>
      <c r="D225" s="4">
        <v>0</v>
      </c>
      <c r="E225" s="4">
        <v>7032</v>
      </c>
      <c r="F225" s="4" t="e">
        <f t="shared" si="12"/>
        <v>#DIV/0!</v>
      </c>
      <c r="G225" s="4"/>
      <c r="H225" s="10">
        <v>0</v>
      </c>
      <c r="I225" s="11"/>
      <c r="J225" s="16">
        <f t="shared" si="13"/>
        <v>0</v>
      </c>
    </row>
    <row r="226" spans="1:10" x14ac:dyDescent="0.25">
      <c r="A226" s="3">
        <v>3639</v>
      </c>
      <c r="B226" s="3">
        <v>5156</v>
      </c>
      <c r="C226" s="3" t="s">
        <v>220</v>
      </c>
      <c r="D226" s="4">
        <v>420000</v>
      </c>
      <c r="E226" s="4">
        <f>240+415182.4</f>
        <v>415422.4</v>
      </c>
      <c r="F226" s="4">
        <f t="shared" si="12"/>
        <v>98.910095238095238</v>
      </c>
      <c r="G226" s="4"/>
      <c r="H226" s="10">
        <v>420000</v>
      </c>
      <c r="I226" s="11"/>
      <c r="J226" s="16">
        <f t="shared" si="13"/>
        <v>0</v>
      </c>
    </row>
    <row r="227" spans="1:10" x14ac:dyDescent="0.25">
      <c r="A227" s="3">
        <v>3639</v>
      </c>
      <c r="B227" s="3">
        <v>5162</v>
      </c>
      <c r="C227" s="3" t="s">
        <v>149</v>
      </c>
      <c r="D227" s="4">
        <v>29000</v>
      </c>
      <c r="E227" s="4">
        <v>19622.66</v>
      </c>
      <c r="F227" s="4">
        <f t="shared" si="12"/>
        <v>67.664344827586206</v>
      </c>
      <c r="G227" s="4"/>
      <c r="H227" s="10">
        <v>29000</v>
      </c>
      <c r="I227" s="44"/>
      <c r="J227" s="16">
        <f t="shared" si="13"/>
        <v>0</v>
      </c>
    </row>
    <row r="228" spans="1:10" x14ac:dyDescent="0.25">
      <c r="A228" s="3">
        <v>3639</v>
      </c>
      <c r="B228" s="3">
        <v>5163</v>
      </c>
      <c r="C228" s="3" t="s">
        <v>221</v>
      </c>
      <c r="D228" s="4">
        <v>47000</v>
      </c>
      <c r="E228" s="4">
        <v>65712</v>
      </c>
      <c r="F228" s="4">
        <f t="shared" si="12"/>
        <v>139.8127659574468</v>
      </c>
      <c r="G228" s="4"/>
      <c r="H228" s="10">
        <v>47000</v>
      </c>
      <c r="I228" s="11"/>
      <c r="J228" s="16">
        <f t="shared" si="13"/>
        <v>0</v>
      </c>
    </row>
    <row r="229" spans="1:10" x14ac:dyDescent="0.25">
      <c r="A229" s="3">
        <v>3639</v>
      </c>
      <c r="B229" s="3">
        <v>5164</v>
      </c>
      <c r="C229" s="3" t="s">
        <v>130</v>
      </c>
      <c r="D229" s="4">
        <v>0</v>
      </c>
      <c r="E229" s="4">
        <v>0</v>
      </c>
      <c r="F229" s="4" t="e">
        <f t="shared" si="12"/>
        <v>#DIV/0!</v>
      </c>
      <c r="G229" s="4"/>
      <c r="H229" s="10">
        <v>0</v>
      </c>
      <c r="I229" s="11"/>
      <c r="J229" s="16">
        <f t="shared" si="13"/>
        <v>0</v>
      </c>
    </row>
    <row r="230" spans="1:10" x14ac:dyDescent="0.25">
      <c r="A230" s="3">
        <v>3639</v>
      </c>
      <c r="B230" s="3">
        <v>5167</v>
      </c>
      <c r="C230" s="3" t="s">
        <v>222</v>
      </c>
      <c r="D230" s="4">
        <v>10000</v>
      </c>
      <c r="E230" s="4">
        <v>45899.5</v>
      </c>
      <c r="F230" s="4">
        <f t="shared" si="12"/>
        <v>458.995</v>
      </c>
      <c r="G230" s="4"/>
      <c r="H230" s="10">
        <v>10000</v>
      </c>
      <c r="I230" s="11"/>
      <c r="J230" s="16">
        <f t="shared" si="13"/>
        <v>0</v>
      </c>
    </row>
    <row r="231" spans="1:10" x14ac:dyDescent="0.25">
      <c r="A231" s="3">
        <v>3639</v>
      </c>
      <c r="B231" s="3">
        <v>5169</v>
      </c>
      <c r="C231" s="3" t="s">
        <v>114</v>
      </c>
      <c r="D231" s="4">
        <v>11000</v>
      </c>
      <c r="E231" s="4">
        <v>94689</v>
      </c>
      <c r="F231" s="4">
        <f t="shared" si="12"/>
        <v>860.80909090909086</v>
      </c>
      <c r="G231" s="4"/>
      <c r="H231" s="10">
        <v>11000</v>
      </c>
      <c r="I231" s="11"/>
      <c r="J231" s="16">
        <f t="shared" si="13"/>
        <v>0</v>
      </c>
    </row>
    <row r="232" spans="1:10" x14ac:dyDescent="0.25">
      <c r="A232" s="3">
        <v>3639</v>
      </c>
      <c r="B232" s="3">
        <v>5171</v>
      </c>
      <c r="C232" s="3" t="s">
        <v>110</v>
      </c>
      <c r="D232" s="4">
        <v>155000</v>
      </c>
      <c r="E232" s="4">
        <v>602780.68999999994</v>
      </c>
      <c r="F232" s="4">
        <f t="shared" si="12"/>
        <v>388.89076774193546</v>
      </c>
      <c r="G232" s="4"/>
      <c r="H232" s="10">
        <v>155000</v>
      </c>
      <c r="I232" s="11"/>
      <c r="J232" s="16">
        <f t="shared" si="13"/>
        <v>0</v>
      </c>
    </row>
    <row r="233" spans="1:10" x14ac:dyDescent="0.25">
      <c r="A233" s="3">
        <v>3639</v>
      </c>
      <c r="B233" s="3">
        <v>5178</v>
      </c>
      <c r="C233" s="3" t="s">
        <v>223</v>
      </c>
      <c r="D233" s="4">
        <v>0</v>
      </c>
      <c r="E233" s="4">
        <v>0</v>
      </c>
      <c r="F233" s="4" t="e">
        <f t="shared" si="12"/>
        <v>#DIV/0!</v>
      </c>
      <c r="G233" s="4"/>
      <c r="H233" s="10">
        <v>0</v>
      </c>
      <c r="I233" s="11"/>
      <c r="J233" s="16">
        <f t="shared" si="13"/>
        <v>0</v>
      </c>
    </row>
    <row r="234" spans="1:10" x14ac:dyDescent="0.25">
      <c r="A234" s="3">
        <v>3639</v>
      </c>
      <c r="B234" s="3">
        <v>5424</v>
      </c>
      <c r="C234" s="3" t="s">
        <v>224</v>
      </c>
      <c r="D234" s="4">
        <v>0</v>
      </c>
      <c r="E234" s="4">
        <v>0</v>
      </c>
      <c r="F234" s="4" t="e">
        <f t="shared" si="12"/>
        <v>#DIV/0!</v>
      </c>
      <c r="G234" s="4"/>
      <c r="H234" s="10">
        <v>0</v>
      </c>
      <c r="I234" s="11"/>
      <c r="J234" s="16">
        <f t="shared" si="13"/>
        <v>0</v>
      </c>
    </row>
    <row r="235" spans="1:10" x14ac:dyDescent="0.25">
      <c r="A235" s="3">
        <v>3639</v>
      </c>
      <c r="B235" s="3">
        <v>6121</v>
      </c>
      <c r="C235" s="3" t="s">
        <v>118</v>
      </c>
      <c r="D235" s="4">
        <v>0</v>
      </c>
      <c r="E235" s="4">
        <v>132918.5</v>
      </c>
      <c r="F235" s="4" t="e">
        <f t="shared" si="12"/>
        <v>#DIV/0!</v>
      </c>
      <c r="G235" s="4"/>
      <c r="H235" s="10">
        <v>0</v>
      </c>
      <c r="I235" s="11"/>
      <c r="J235" s="16">
        <f t="shared" si="13"/>
        <v>0</v>
      </c>
    </row>
    <row r="236" spans="1:10" x14ac:dyDescent="0.25">
      <c r="A236" s="3">
        <v>3639</v>
      </c>
      <c r="B236" s="3">
        <v>6122</v>
      </c>
      <c r="C236" s="3" t="s">
        <v>185</v>
      </c>
      <c r="D236" s="4">
        <v>100000</v>
      </c>
      <c r="E236" s="4">
        <v>3533163.7</v>
      </c>
      <c r="F236" s="4">
        <f t="shared" si="12"/>
        <v>3533.1637000000001</v>
      </c>
      <c r="G236" s="4"/>
      <c r="H236" s="10">
        <v>100000</v>
      </c>
      <c r="I236" s="11"/>
      <c r="J236" s="16">
        <f t="shared" si="13"/>
        <v>0</v>
      </c>
    </row>
    <row r="237" spans="1:10" x14ac:dyDescent="0.25">
      <c r="A237" s="3">
        <v>3639</v>
      </c>
      <c r="B237" s="3">
        <v>6123</v>
      </c>
      <c r="C237" s="3" t="s">
        <v>225</v>
      </c>
      <c r="D237" s="4">
        <v>0</v>
      </c>
      <c r="E237" s="4">
        <v>0</v>
      </c>
      <c r="F237" s="4" t="e">
        <f t="shared" si="12"/>
        <v>#DIV/0!</v>
      </c>
      <c r="G237" s="4"/>
      <c r="H237" s="10">
        <v>0</v>
      </c>
      <c r="I237" s="11"/>
      <c r="J237" s="16">
        <f t="shared" si="13"/>
        <v>0</v>
      </c>
    </row>
    <row r="238" spans="1:10" x14ac:dyDescent="0.25">
      <c r="D238" s="18">
        <f>SUM(D217:D237)</f>
        <v>6392000</v>
      </c>
      <c r="E238" s="2">
        <f>SUM(E217:E237)</f>
        <v>10941739.210000001</v>
      </c>
      <c r="F238" s="2"/>
      <c r="G238" s="2"/>
      <c r="H238" s="2">
        <f>SUM(H217:H237)</f>
        <v>6392000</v>
      </c>
      <c r="I238" s="12">
        <f>H238-D238</f>
        <v>0</v>
      </c>
      <c r="J238" s="16"/>
    </row>
    <row r="239" spans="1:10" x14ac:dyDescent="0.25">
      <c r="D239" s="2"/>
      <c r="E239" s="2"/>
      <c r="F239" s="2"/>
      <c r="G239" s="2"/>
      <c r="H239" s="2"/>
      <c r="I239" s="5"/>
    </row>
    <row r="240" spans="1:10" x14ac:dyDescent="0.25">
      <c r="A240" s="1" t="s">
        <v>226</v>
      </c>
      <c r="D240" s="2"/>
      <c r="E240" s="2"/>
      <c r="F240" s="2"/>
      <c r="G240" s="2"/>
      <c r="H240" s="2"/>
      <c r="I240" s="5"/>
    </row>
    <row r="241" spans="1:10" x14ac:dyDescent="0.25">
      <c r="A241" s="3">
        <v>3722</v>
      </c>
      <c r="B241" s="3">
        <v>5164</v>
      </c>
      <c r="C241" s="3" t="s">
        <v>130</v>
      </c>
      <c r="D241" s="4">
        <v>100000</v>
      </c>
      <c r="E241" s="4">
        <v>14096.5</v>
      </c>
      <c r="F241" s="4">
        <f>100*E241/D241</f>
        <v>14.096500000000001</v>
      </c>
      <c r="G241" s="4"/>
      <c r="H241" s="10">
        <v>100000</v>
      </c>
      <c r="I241" s="11" t="s">
        <v>227</v>
      </c>
      <c r="J241" s="16">
        <f>H241-D241</f>
        <v>0</v>
      </c>
    </row>
    <row r="242" spans="1:10" x14ac:dyDescent="0.25">
      <c r="A242" s="3">
        <v>3722</v>
      </c>
      <c r="B242" s="3">
        <v>5169</v>
      </c>
      <c r="C242" s="3" t="s">
        <v>121</v>
      </c>
      <c r="D242" s="4">
        <v>800000</v>
      </c>
      <c r="E242" s="4">
        <v>1179393.05</v>
      </c>
      <c r="F242" s="4">
        <f>100*E242/D242</f>
        <v>147.42413124999999</v>
      </c>
      <c r="G242" s="4"/>
      <c r="H242" s="10">
        <v>800000</v>
      </c>
      <c r="I242" s="11" t="s">
        <v>228</v>
      </c>
      <c r="J242" s="16">
        <f>H242-D242</f>
        <v>0</v>
      </c>
    </row>
    <row r="243" spans="1:10" x14ac:dyDescent="0.25">
      <c r="D243" s="18">
        <f>SUM(D241:D242)</f>
        <v>900000</v>
      </c>
      <c r="E243" s="2">
        <f>SUM(E241:E242)</f>
        <v>1193489.55</v>
      </c>
      <c r="F243" s="2"/>
      <c r="G243" s="2"/>
      <c r="H243" s="2">
        <f>SUM(H241:H242)</f>
        <v>900000</v>
      </c>
      <c r="I243" s="12">
        <f>H243-D243</f>
        <v>0</v>
      </c>
    </row>
    <row r="244" spans="1:10" x14ac:dyDescent="0.25">
      <c r="D244" s="2"/>
      <c r="E244" s="2"/>
      <c r="F244" s="2"/>
      <c r="G244" s="2"/>
      <c r="H244" s="2"/>
      <c r="I244" s="5"/>
    </row>
    <row r="245" spans="1:10" x14ac:dyDescent="0.25">
      <c r="A245" t="s">
        <v>74</v>
      </c>
      <c r="D245" s="2"/>
      <c r="E245" s="2"/>
      <c r="F245" s="2"/>
      <c r="G245" s="2"/>
      <c r="H245" s="2"/>
      <c r="I245" s="5"/>
    </row>
    <row r="246" spans="1:10" x14ac:dyDescent="0.25">
      <c r="A246" s="3">
        <v>3725</v>
      </c>
      <c r="B246" s="3">
        <v>5011</v>
      </c>
      <c r="C246" s="3" t="s">
        <v>143</v>
      </c>
      <c r="D246" s="4">
        <v>286000</v>
      </c>
      <c r="E246" s="4">
        <v>261892</v>
      </c>
      <c r="F246" s="4">
        <f t="shared" ref="F246:F253" si="14">100*E246/D246</f>
        <v>91.570629370629376</v>
      </c>
      <c r="G246" s="4"/>
      <c r="H246" s="10">
        <v>286000</v>
      </c>
      <c r="I246" s="11"/>
      <c r="J246" s="16">
        <f t="shared" ref="J246:J253" si="15">H246-D246</f>
        <v>0</v>
      </c>
    </row>
    <row r="247" spans="1:10" x14ac:dyDescent="0.25">
      <c r="A247" s="3">
        <v>3725</v>
      </c>
      <c r="B247" s="3">
        <v>5031</v>
      </c>
      <c r="C247" s="3" t="s">
        <v>159</v>
      </c>
      <c r="D247" s="4">
        <v>71500</v>
      </c>
      <c r="E247" s="4">
        <v>58593</v>
      </c>
      <c r="F247" s="4">
        <f t="shared" si="14"/>
        <v>81.948251748251749</v>
      </c>
      <c r="G247" s="4"/>
      <c r="H247" s="10">
        <v>71500</v>
      </c>
      <c r="I247" s="11"/>
      <c r="J247" s="16">
        <f t="shared" si="15"/>
        <v>0</v>
      </c>
    </row>
    <row r="248" spans="1:10" x14ac:dyDescent="0.25">
      <c r="A248" s="3">
        <v>3725</v>
      </c>
      <c r="B248" s="3">
        <v>5032</v>
      </c>
      <c r="C248" s="3" t="s">
        <v>145</v>
      </c>
      <c r="D248" s="4">
        <v>25800</v>
      </c>
      <c r="E248" s="4">
        <v>21261</v>
      </c>
      <c r="F248" s="4">
        <f t="shared" si="14"/>
        <v>82.406976744186053</v>
      </c>
      <c r="G248" s="4"/>
      <c r="H248" s="10">
        <v>25800</v>
      </c>
      <c r="I248" s="11"/>
      <c r="J248" s="16">
        <f t="shared" si="15"/>
        <v>0</v>
      </c>
    </row>
    <row r="249" spans="1:10" x14ac:dyDescent="0.25">
      <c r="A249" s="3">
        <v>3725</v>
      </c>
      <c r="B249" s="3">
        <v>5021</v>
      </c>
      <c r="C249" s="3" t="s">
        <v>158</v>
      </c>
      <c r="D249" s="4">
        <v>130000</v>
      </c>
      <c r="E249" s="4">
        <v>42377</v>
      </c>
      <c r="F249" s="4">
        <f t="shared" si="14"/>
        <v>32.597692307692306</v>
      </c>
      <c r="G249" s="4"/>
      <c r="H249" s="10">
        <v>130000</v>
      </c>
      <c r="I249" s="11" t="s">
        <v>229</v>
      </c>
      <c r="J249" s="16">
        <f t="shared" si="15"/>
        <v>0</v>
      </c>
    </row>
    <row r="250" spans="1:10" x14ac:dyDescent="0.25">
      <c r="A250" s="3">
        <v>3725</v>
      </c>
      <c r="B250" s="3">
        <v>5139</v>
      </c>
      <c r="C250" s="3" t="s">
        <v>115</v>
      </c>
      <c r="D250" s="4">
        <v>60000</v>
      </c>
      <c r="E250" s="4">
        <v>1132</v>
      </c>
      <c r="F250" s="4">
        <f t="shared" si="14"/>
        <v>1.8866666666666667</v>
      </c>
      <c r="G250" s="4"/>
      <c r="H250" s="10">
        <v>60000</v>
      </c>
      <c r="I250" s="11" t="s">
        <v>230</v>
      </c>
      <c r="J250" s="16">
        <f t="shared" si="15"/>
        <v>0</v>
      </c>
    </row>
    <row r="251" spans="1:10" x14ac:dyDescent="0.25">
      <c r="A251" s="3">
        <v>3725</v>
      </c>
      <c r="B251" s="3">
        <v>5169</v>
      </c>
      <c r="C251" s="3" t="s">
        <v>114</v>
      </c>
      <c r="D251" s="4">
        <v>68000</v>
      </c>
      <c r="E251" s="4">
        <v>119786.98</v>
      </c>
      <c r="F251" s="4">
        <f t="shared" si="14"/>
        <v>176.15732352941177</v>
      </c>
      <c r="G251" s="4"/>
      <c r="H251" s="10">
        <v>68000</v>
      </c>
      <c r="I251" s="11"/>
      <c r="J251" s="16">
        <f t="shared" si="15"/>
        <v>0</v>
      </c>
    </row>
    <row r="252" spans="1:10" x14ac:dyDescent="0.25">
      <c r="A252" s="3">
        <v>3725</v>
      </c>
      <c r="B252" s="3">
        <v>5424</v>
      </c>
      <c r="C252" s="3" t="s">
        <v>231</v>
      </c>
      <c r="D252" s="4">
        <v>0</v>
      </c>
      <c r="E252" s="4">
        <v>0</v>
      </c>
      <c r="F252" s="4" t="e">
        <f t="shared" si="14"/>
        <v>#DIV/0!</v>
      </c>
      <c r="G252" s="4"/>
      <c r="H252" s="10">
        <v>0</v>
      </c>
      <c r="I252" s="11"/>
      <c r="J252" s="16">
        <f t="shared" si="15"/>
        <v>0</v>
      </c>
    </row>
    <row r="253" spans="1:10" x14ac:dyDescent="0.25">
      <c r="A253" s="3">
        <v>3725</v>
      </c>
      <c r="B253" s="3">
        <v>5175</v>
      </c>
      <c r="C253" s="3" t="s">
        <v>154</v>
      </c>
      <c r="D253" s="4">
        <v>2000</v>
      </c>
      <c r="E253" s="4">
        <v>0</v>
      </c>
      <c r="F253" s="4">
        <f t="shared" si="14"/>
        <v>0</v>
      </c>
      <c r="G253" s="4"/>
      <c r="H253" s="10">
        <v>2000</v>
      </c>
      <c r="I253" s="11"/>
      <c r="J253" s="16">
        <f t="shared" si="15"/>
        <v>0</v>
      </c>
    </row>
    <row r="254" spans="1:10" x14ac:dyDescent="0.25">
      <c r="D254" s="18">
        <f>SUM(D246:D253)</f>
        <v>643300</v>
      </c>
      <c r="E254" s="2">
        <f>SUM(E246:E253)</f>
        <v>505041.98</v>
      </c>
      <c r="F254" s="2"/>
      <c r="G254" s="2"/>
      <c r="H254" s="2">
        <f>SUM(H246:H253)</f>
        <v>643300</v>
      </c>
      <c r="I254" s="12">
        <f>H254-D254</f>
        <v>0</v>
      </c>
    </row>
    <row r="255" spans="1:10" x14ac:dyDescent="0.25">
      <c r="D255" s="2"/>
      <c r="E255" s="2"/>
      <c r="F255" s="2"/>
      <c r="G255" s="2"/>
      <c r="H255" s="2"/>
      <c r="I255" s="5"/>
    </row>
    <row r="256" spans="1:10" x14ac:dyDescent="0.25">
      <c r="A256" t="s">
        <v>76</v>
      </c>
      <c r="D256" s="2"/>
      <c r="E256" s="2"/>
      <c r="F256" s="2"/>
      <c r="G256" s="2"/>
      <c r="H256" s="2"/>
      <c r="I256" s="5"/>
    </row>
    <row r="257" spans="1:10" x14ac:dyDescent="0.25">
      <c r="A257" s="3">
        <v>3726</v>
      </c>
      <c r="B257" s="3">
        <v>5137</v>
      </c>
      <c r="C257" s="3" t="s">
        <v>161</v>
      </c>
      <c r="D257" s="4">
        <v>20000</v>
      </c>
      <c r="E257" s="4">
        <f>5070+15507.5</f>
        <v>20577.5</v>
      </c>
      <c r="F257" s="4">
        <f t="shared" ref="F257:F265" si="16">100*E257/D257</f>
        <v>102.8875</v>
      </c>
      <c r="G257" s="4"/>
      <c r="H257" s="10">
        <v>20000</v>
      </c>
      <c r="I257" s="11"/>
      <c r="J257" s="16">
        <f t="shared" ref="J257:J265" si="17">H257-D257</f>
        <v>0</v>
      </c>
    </row>
    <row r="258" spans="1:10" x14ac:dyDescent="0.25">
      <c r="A258" s="3">
        <v>3726</v>
      </c>
      <c r="B258" s="3">
        <v>5139</v>
      </c>
      <c r="C258" s="3" t="s">
        <v>115</v>
      </c>
      <c r="D258" s="4">
        <v>6000</v>
      </c>
      <c r="E258" s="4">
        <v>42821.9</v>
      </c>
      <c r="F258" s="4">
        <f t="shared" si="16"/>
        <v>713.69833333333338</v>
      </c>
      <c r="G258" s="4"/>
      <c r="H258" s="10">
        <v>6000</v>
      </c>
      <c r="I258" s="11"/>
      <c r="J258" s="16">
        <f t="shared" si="17"/>
        <v>0</v>
      </c>
    </row>
    <row r="259" spans="1:10" x14ac:dyDescent="0.25">
      <c r="A259" s="3">
        <v>3726</v>
      </c>
      <c r="B259" s="3">
        <v>5151</v>
      </c>
      <c r="C259" s="3" t="s">
        <v>107</v>
      </c>
      <c r="D259" s="4">
        <v>10000</v>
      </c>
      <c r="E259" s="4">
        <v>0</v>
      </c>
      <c r="F259" s="4">
        <f t="shared" si="16"/>
        <v>0</v>
      </c>
      <c r="G259" s="4"/>
      <c r="H259" s="10">
        <v>10000</v>
      </c>
      <c r="I259" s="11"/>
      <c r="J259" s="16">
        <f t="shared" si="17"/>
        <v>0</v>
      </c>
    </row>
    <row r="260" spans="1:10" x14ac:dyDescent="0.25">
      <c r="A260" s="3">
        <v>3726</v>
      </c>
      <c r="B260" s="3">
        <v>5153</v>
      </c>
      <c r="C260" s="3" t="s">
        <v>108</v>
      </c>
      <c r="D260" s="4">
        <v>150000</v>
      </c>
      <c r="E260" s="4">
        <v>91850</v>
      </c>
      <c r="F260" s="4">
        <f t="shared" si="16"/>
        <v>61.233333333333334</v>
      </c>
      <c r="G260" s="4"/>
      <c r="H260" s="10">
        <v>150000</v>
      </c>
      <c r="I260" s="11"/>
      <c r="J260" s="16">
        <f t="shared" si="17"/>
        <v>0</v>
      </c>
    </row>
    <row r="261" spans="1:10" x14ac:dyDescent="0.25">
      <c r="A261" s="3">
        <v>3726</v>
      </c>
      <c r="B261" s="3">
        <v>5154</v>
      </c>
      <c r="C261" s="3" t="s">
        <v>109</v>
      </c>
      <c r="D261" s="4">
        <v>120000</v>
      </c>
      <c r="E261" s="4">
        <v>58414.61</v>
      </c>
      <c r="F261" s="4">
        <f t="shared" si="16"/>
        <v>48.678841666666663</v>
      </c>
      <c r="G261" s="4"/>
      <c r="H261" s="10">
        <v>120000</v>
      </c>
      <c r="I261" s="11"/>
      <c r="J261" s="16">
        <f t="shared" si="17"/>
        <v>0</v>
      </c>
    </row>
    <row r="262" spans="1:10" x14ac:dyDescent="0.25">
      <c r="A262" s="3">
        <v>3726</v>
      </c>
      <c r="B262" s="3">
        <v>5162</v>
      </c>
      <c r="C262" s="3" t="s">
        <v>232</v>
      </c>
      <c r="D262" s="4">
        <v>0</v>
      </c>
      <c r="E262" s="4">
        <v>4507.92</v>
      </c>
      <c r="F262" s="4" t="e">
        <f t="shared" si="16"/>
        <v>#DIV/0!</v>
      </c>
      <c r="G262" s="4"/>
      <c r="H262" s="10">
        <v>0</v>
      </c>
      <c r="I262" s="11"/>
      <c r="J262" s="16">
        <f t="shared" si="17"/>
        <v>0</v>
      </c>
    </row>
    <row r="263" spans="1:10" x14ac:dyDescent="0.25">
      <c r="A263" s="3">
        <v>3726</v>
      </c>
      <c r="B263" s="3">
        <v>5169</v>
      </c>
      <c r="C263" s="3" t="s">
        <v>114</v>
      </c>
      <c r="D263" s="4">
        <v>11000</v>
      </c>
      <c r="E263" s="4">
        <v>125429.7</v>
      </c>
      <c r="F263" s="4">
        <f t="shared" si="16"/>
        <v>1140.27</v>
      </c>
      <c r="G263" s="4"/>
      <c r="H263" s="10">
        <v>11000</v>
      </c>
      <c r="I263" s="11"/>
      <c r="J263" s="16">
        <f t="shared" si="17"/>
        <v>0</v>
      </c>
    </row>
    <row r="264" spans="1:10" x14ac:dyDescent="0.25">
      <c r="A264" s="3">
        <v>3726</v>
      </c>
      <c r="B264" s="3">
        <v>5171</v>
      </c>
      <c r="C264" s="3" t="s">
        <v>110</v>
      </c>
      <c r="D264" s="4">
        <v>15000</v>
      </c>
      <c r="E264" s="4">
        <v>0</v>
      </c>
      <c r="F264" s="4">
        <f t="shared" si="16"/>
        <v>0</v>
      </c>
      <c r="G264" s="4"/>
      <c r="H264" s="10">
        <f>15000+1500000</f>
        <v>1515000</v>
      </c>
      <c r="I264" s="11" t="s">
        <v>233</v>
      </c>
      <c r="J264" s="16">
        <f t="shared" si="17"/>
        <v>1500000</v>
      </c>
    </row>
    <row r="265" spans="1:10" x14ac:dyDescent="0.25">
      <c r="A265" s="3">
        <v>3726</v>
      </c>
      <c r="B265" s="3">
        <v>6121</v>
      </c>
      <c r="C265" s="3" t="s">
        <v>118</v>
      </c>
      <c r="D265" s="4">
        <v>0</v>
      </c>
      <c r="E265" s="4">
        <v>0</v>
      </c>
      <c r="F265" s="4" t="e">
        <f t="shared" si="16"/>
        <v>#DIV/0!</v>
      </c>
      <c r="G265" s="4"/>
      <c r="H265" s="10">
        <v>0</v>
      </c>
      <c r="I265" s="11"/>
      <c r="J265" s="16">
        <f t="shared" si="17"/>
        <v>0</v>
      </c>
    </row>
    <row r="266" spans="1:10" x14ac:dyDescent="0.25">
      <c r="D266" s="18">
        <f>SUM(D257:D265)</f>
        <v>332000</v>
      </c>
      <c r="E266" s="2">
        <f>SUM(E257:E265)</f>
        <v>343601.63</v>
      </c>
      <c r="F266" s="2"/>
      <c r="G266" s="2"/>
      <c r="H266" s="2">
        <f>SUM(H257:H265)</f>
        <v>1832000</v>
      </c>
      <c r="I266" s="12">
        <f>H266-D266</f>
        <v>1500000</v>
      </c>
      <c r="J266" s="16"/>
    </row>
    <row r="267" spans="1:10" x14ac:dyDescent="0.25">
      <c r="D267" s="2"/>
      <c r="E267" s="2"/>
      <c r="F267" s="2"/>
      <c r="G267" s="2"/>
      <c r="H267" s="2"/>
      <c r="I267" s="5"/>
      <c r="J267" s="16"/>
    </row>
    <row r="268" spans="1:10" x14ac:dyDescent="0.25">
      <c r="A268" t="s">
        <v>79</v>
      </c>
      <c r="D268" s="2"/>
      <c r="E268" s="2"/>
      <c r="F268" s="2"/>
      <c r="G268" s="2"/>
      <c r="H268" s="2"/>
      <c r="I268" s="5"/>
      <c r="J268" s="16"/>
    </row>
    <row r="269" spans="1:10" x14ac:dyDescent="0.25">
      <c r="A269" s="3">
        <v>3727</v>
      </c>
      <c r="B269" s="3">
        <v>5169</v>
      </c>
      <c r="C269" s="3" t="s">
        <v>114</v>
      </c>
      <c r="D269" s="4">
        <v>3100000</v>
      </c>
      <c r="E269" s="4">
        <v>1500304.98</v>
      </c>
      <c r="F269" s="4">
        <f>100*E269/D269</f>
        <v>48.396934838709676</v>
      </c>
      <c r="G269" s="4"/>
      <c r="H269" s="10">
        <v>1500000</v>
      </c>
      <c r="I269" s="11"/>
      <c r="J269" s="16">
        <f>H269-D269</f>
        <v>-1600000</v>
      </c>
    </row>
    <row r="270" spans="1:10" x14ac:dyDescent="0.25">
      <c r="D270" s="18">
        <f>SUM(D269)</f>
        <v>3100000</v>
      </c>
      <c r="E270" s="2">
        <f>SUM(E269)</f>
        <v>1500304.98</v>
      </c>
      <c r="F270" s="2"/>
      <c r="G270" s="2"/>
      <c r="H270" s="41">
        <f>SUM(H269)</f>
        <v>1500000</v>
      </c>
      <c r="I270" s="12">
        <f>H270-D270</f>
        <v>-1600000</v>
      </c>
      <c r="J270" s="16"/>
    </row>
    <row r="271" spans="1:10" x14ac:dyDescent="0.25">
      <c r="D271" s="18"/>
      <c r="E271" s="2"/>
      <c r="F271" s="2"/>
      <c r="G271" s="2"/>
      <c r="H271" s="2"/>
      <c r="I271" s="12"/>
      <c r="J271" s="16"/>
    </row>
    <row r="272" spans="1:10" x14ac:dyDescent="0.25">
      <c r="A272" s="1" t="s">
        <v>234</v>
      </c>
      <c r="D272" s="18"/>
      <c r="E272" s="2"/>
      <c r="F272" s="2"/>
      <c r="G272" s="2"/>
      <c r="H272" s="2"/>
      <c r="I272" s="5"/>
      <c r="J272" s="16"/>
    </row>
    <row r="273" spans="1:11" s="17" customFormat="1" x14ac:dyDescent="0.25">
      <c r="A273" s="19">
        <v>3744</v>
      </c>
      <c r="B273" s="19">
        <v>5041</v>
      </c>
      <c r="C273" s="3" t="s">
        <v>235</v>
      </c>
      <c r="D273" s="20">
        <v>25000</v>
      </c>
      <c r="E273" s="20">
        <v>28714.99</v>
      </c>
      <c r="F273" s="4">
        <f>100*E273/D273</f>
        <v>114.85996</v>
      </c>
      <c r="G273" s="20"/>
      <c r="H273" s="21">
        <v>25000</v>
      </c>
      <c r="I273" s="22" t="s">
        <v>236</v>
      </c>
      <c r="J273" s="16">
        <f>H273-D273</f>
        <v>0</v>
      </c>
      <c r="K273" s="41"/>
    </row>
    <row r="274" spans="1:11" s="17" customFormat="1" x14ac:dyDescent="0.25">
      <c r="A274" s="19">
        <v>3744</v>
      </c>
      <c r="B274" s="19">
        <v>5162</v>
      </c>
      <c r="C274" s="3" t="s">
        <v>237</v>
      </c>
      <c r="D274" s="20">
        <v>4000</v>
      </c>
      <c r="E274" s="20">
        <v>6334</v>
      </c>
      <c r="F274" s="4">
        <f>100*E274/D274</f>
        <v>158.35</v>
      </c>
      <c r="G274" s="20"/>
      <c r="H274" s="21">
        <v>4000</v>
      </c>
      <c r="I274" s="22" t="s">
        <v>238</v>
      </c>
      <c r="J274" s="16">
        <f>H274-D274</f>
        <v>0</v>
      </c>
      <c r="K274" s="41"/>
    </row>
    <row r="275" spans="1:11" x14ac:dyDescent="0.25">
      <c r="A275" s="3">
        <v>3744</v>
      </c>
      <c r="B275" s="3">
        <v>5169</v>
      </c>
      <c r="C275" s="3" t="s">
        <v>114</v>
      </c>
      <c r="D275" s="4">
        <v>20000</v>
      </c>
      <c r="E275" s="4">
        <f>871.2+24233.88+77846.56</f>
        <v>102951.64</v>
      </c>
      <c r="F275" s="4">
        <f>100*E275/D275</f>
        <v>514.75819999999999</v>
      </c>
      <c r="G275" s="4"/>
      <c r="H275" s="10">
        <v>20000</v>
      </c>
      <c r="I275" s="11" t="s">
        <v>111</v>
      </c>
      <c r="J275" s="16">
        <f>H275-D275</f>
        <v>0</v>
      </c>
    </row>
    <row r="276" spans="1:11" x14ac:dyDescent="0.25">
      <c r="A276" s="3">
        <v>3744</v>
      </c>
      <c r="B276" s="3">
        <v>6119</v>
      </c>
      <c r="C276" s="3" t="s">
        <v>239</v>
      </c>
      <c r="D276" s="4">
        <v>0</v>
      </c>
      <c r="E276" s="4">
        <v>0</v>
      </c>
      <c r="F276" s="4" t="e">
        <f>100*E276/D276</f>
        <v>#DIV/0!</v>
      </c>
      <c r="G276" s="4"/>
      <c r="H276" s="10">
        <v>0</v>
      </c>
      <c r="I276" s="11" t="s">
        <v>240</v>
      </c>
      <c r="J276" s="16">
        <f>H276-D276</f>
        <v>0</v>
      </c>
    </row>
    <row r="277" spans="1:11" x14ac:dyDescent="0.25">
      <c r="D277" s="18">
        <f>SUM(D273:D276)</f>
        <v>49000</v>
      </c>
      <c r="E277" s="2">
        <f>SUM(E273:E276)</f>
        <v>138000.63</v>
      </c>
      <c r="F277" s="2"/>
      <c r="G277" s="2"/>
      <c r="H277" s="2">
        <f>SUM(H273:H276)</f>
        <v>49000</v>
      </c>
      <c r="I277" s="12">
        <f>H277-D277</f>
        <v>0</v>
      </c>
    </row>
    <row r="278" spans="1:11" x14ac:dyDescent="0.25">
      <c r="D278" s="18"/>
      <c r="E278" s="2"/>
      <c r="F278" s="2"/>
      <c r="G278" s="2"/>
      <c r="H278" s="2"/>
      <c r="I278" s="5"/>
      <c r="J278" s="16"/>
    </row>
    <row r="279" spans="1:11" x14ac:dyDescent="0.25">
      <c r="A279" s="1" t="s">
        <v>81</v>
      </c>
      <c r="D279" s="18"/>
      <c r="E279" s="2"/>
      <c r="F279" s="2"/>
      <c r="G279" s="2"/>
      <c r="H279" s="2"/>
      <c r="I279" s="5"/>
      <c r="J279" s="16"/>
    </row>
    <row r="280" spans="1:11" s="17" customFormat="1" x14ac:dyDescent="0.25">
      <c r="A280" s="19">
        <v>3745</v>
      </c>
      <c r="B280" s="19">
        <v>5137</v>
      </c>
      <c r="C280" s="3" t="s">
        <v>161</v>
      </c>
      <c r="D280" s="20">
        <v>50000</v>
      </c>
      <c r="E280" s="20">
        <v>36263.279999999999</v>
      </c>
      <c r="F280" s="4">
        <f>100*E280/D280</f>
        <v>72.526560000000003</v>
      </c>
      <c r="G280" s="20"/>
      <c r="H280" s="21">
        <v>50000</v>
      </c>
      <c r="I280" s="22"/>
      <c r="J280" s="16">
        <f>H280-D280</f>
        <v>0</v>
      </c>
      <c r="K280" s="41"/>
    </row>
    <row r="281" spans="1:11" s="17" customFormat="1" x14ac:dyDescent="0.25">
      <c r="A281" s="19">
        <v>3745</v>
      </c>
      <c r="B281" s="19">
        <v>5139</v>
      </c>
      <c r="C281" s="3" t="s">
        <v>115</v>
      </c>
      <c r="D281" s="20">
        <v>100000</v>
      </c>
      <c r="E281" s="20">
        <v>76346.17</v>
      </c>
      <c r="F281" s="4">
        <f>100*E281/D281</f>
        <v>76.346170000000001</v>
      </c>
      <c r="G281" s="20"/>
      <c r="H281" s="21">
        <v>100000</v>
      </c>
      <c r="I281" s="22"/>
      <c r="J281" s="16">
        <f>H281-D281</f>
        <v>0</v>
      </c>
      <c r="K281" s="41"/>
    </row>
    <row r="282" spans="1:11" x14ac:dyDescent="0.25">
      <c r="A282" s="3">
        <v>3745</v>
      </c>
      <c r="B282" s="3">
        <v>5164</v>
      </c>
      <c r="C282" s="3" t="s">
        <v>130</v>
      </c>
      <c r="D282" s="4">
        <v>0</v>
      </c>
      <c r="E282" s="4">
        <v>0</v>
      </c>
      <c r="F282" s="4" t="e">
        <f>100*E282/D282</f>
        <v>#DIV/0!</v>
      </c>
      <c r="G282" s="4"/>
      <c r="H282" s="10">
        <v>0</v>
      </c>
      <c r="I282" s="11"/>
      <c r="J282" s="16">
        <f>H282-D282</f>
        <v>0</v>
      </c>
    </row>
    <row r="283" spans="1:11" x14ac:dyDescent="0.25">
      <c r="A283" s="3">
        <v>3745</v>
      </c>
      <c r="B283" s="3">
        <v>5169</v>
      </c>
      <c r="C283" s="3" t="s">
        <v>114</v>
      </c>
      <c r="D283" s="4">
        <v>155000</v>
      </c>
      <c r="E283" s="4">
        <v>75605</v>
      </c>
      <c r="F283" s="4">
        <f>100*E283/D283</f>
        <v>48.777419354838713</v>
      </c>
      <c r="G283" s="4"/>
      <c r="H283" s="10">
        <v>155000</v>
      </c>
      <c r="I283" s="11"/>
      <c r="J283" s="16">
        <f>H283-D283</f>
        <v>0</v>
      </c>
    </row>
    <row r="284" spans="1:11" x14ac:dyDescent="0.25">
      <c r="A284" s="3">
        <v>3745</v>
      </c>
      <c r="B284" s="3">
        <v>5171</v>
      </c>
      <c r="C284" s="3" t="s">
        <v>110</v>
      </c>
      <c r="D284" s="4">
        <v>50000</v>
      </c>
      <c r="E284" s="4">
        <v>0</v>
      </c>
      <c r="F284" s="4">
        <f>100*E284/D284</f>
        <v>0</v>
      </c>
      <c r="G284" s="4"/>
      <c r="H284" s="10">
        <v>50000</v>
      </c>
      <c r="I284" s="11"/>
      <c r="J284" s="16">
        <f>H284-D284</f>
        <v>0</v>
      </c>
    </row>
    <row r="285" spans="1:11" x14ac:dyDescent="0.25">
      <c r="D285" s="18">
        <f>SUM(D280:D284)</f>
        <v>355000</v>
      </c>
      <c r="E285" s="2">
        <f>SUM(E280:E284)</f>
        <v>188214.45</v>
      </c>
      <c r="F285" s="2"/>
      <c r="G285" s="2"/>
      <c r="H285" s="2">
        <f>SUM(H280:H284)</f>
        <v>355000</v>
      </c>
      <c r="I285" s="12">
        <f>H285-D285</f>
        <v>0</v>
      </c>
    </row>
    <row r="286" spans="1:11" x14ac:dyDescent="0.25">
      <c r="D286" s="18"/>
      <c r="E286" s="2"/>
      <c r="F286" s="2"/>
      <c r="G286" s="2"/>
      <c r="H286" s="2"/>
      <c r="I286" s="5"/>
    </row>
    <row r="287" spans="1:11" x14ac:dyDescent="0.25">
      <c r="D287" s="2"/>
      <c r="E287" s="2"/>
      <c r="F287" s="2"/>
      <c r="G287" s="2"/>
      <c r="H287" s="2"/>
      <c r="I287" s="5"/>
    </row>
    <row r="288" spans="1:11" x14ac:dyDescent="0.25">
      <c r="A288" s="1" t="s">
        <v>83</v>
      </c>
      <c r="D288" s="2"/>
      <c r="E288" s="2"/>
      <c r="F288" s="2"/>
      <c r="G288" s="2"/>
      <c r="H288" s="2"/>
      <c r="I288" s="5"/>
    </row>
    <row r="289" spans="1:10" x14ac:dyDescent="0.25">
      <c r="A289" s="3">
        <v>4351</v>
      </c>
      <c r="B289" s="3">
        <v>5011</v>
      </c>
      <c r="C289" s="3" t="s">
        <v>143</v>
      </c>
      <c r="D289" s="4">
        <v>2000000</v>
      </c>
      <c r="E289" s="4">
        <v>1941867</v>
      </c>
      <c r="F289" s="4">
        <f t="shared" ref="F289:F305" si="18">100*E289/D289</f>
        <v>97.093350000000001</v>
      </c>
      <c r="G289" s="4"/>
      <c r="H289" s="21">
        <v>2000000</v>
      </c>
      <c r="I289" s="13"/>
      <c r="J289" s="16">
        <f t="shared" ref="J289:J305" si="19">H289-D289</f>
        <v>0</v>
      </c>
    </row>
    <row r="290" spans="1:10" x14ac:dyDescent="0.25">
      <c r="A290" s="3">
        <v>4351</v>
      </c>
      <c r="B290" s="3">
        <v>5031</v>
      </c>
      <c r="C290" s="3" t="s">
        <v>159</v>
      </c>
      <c r="D290" s="4">
        <v>600000</v>
      </c>
      <c r="E290" s="4">
        <v>439177</v>
      </c>
      <c r="F290" s="4">
        <f t="shared" si="18"/>
        <v>73.19616666666667</v>
      </c>
      <c r="G290" s="4"/>
      <c r="H290" s="21">
        <v>600000</v>
      </c>
      <c r="I290" s="13"/>
      <c r="J290" s="16">
        <f t="shared" si="19"/>
        <v>0</v>
      </c>
    </row>
    <row r="291" spans="1:10" x14ac:dyDescent="0.25">
      <c r="A291" s="3">
        <v>4351</v>
      </c>
      <c r="B291" s="3">
        <v>5032</v>
      </c>
      <c r="C291" s="3" t="s">
        <v>217</v>
      </c>
      <c r="D291" s="4">
        <v>250000</v>
      </c>
      <c r="E291" s="4">
        <v>163377</v>
      </c>
      <c r="F291" s="4">
        <f t="shared" si="18"/>
        <v>65.350800000000007</v>
      </c>
      <c r="G291" s="4"/>
      <c r="H291" s="21">
        <v>250000</v>
      </c>
      <c r="I291" s="13"/>
      <c r="J291" s="16">
        <f t="shared" si="19"/>
        <v>0</v>
      </c>
    </row>
    <row r="292" spans="1:10" x14ac:dyDescent="0.25">
      <c r="A292" s="3">
        <v>4351</v>
      </c>
      <c r="B292" s="3">
        <v>5134</v>
      </c>
      <c r="C292" s="3" t="s">
        <v>219</v>
      </c>
      <c r="D292" s="4">
        <v>8000</v>
      </c>
      <c r="E292" s="4">
        <v>11637</v>
      </c>
      <c r="F292" s="4">
        <f t="shared" si="18"/>
        <v>145.46250000000001</v>
      </c>
      <c r="G292" s="4"/>
      <c r="H292" s="21">
        <v>8000</v>
      </c>
      <c r="I292" s="11"/>
      <c r="J292" s="16">
        <f t="shared" si="19"/>
        <v>0</v>
      </c>
    </row>
    <row r="293" spans="1:10" x14ac:dyDescent="0.25">
      <c r="A293" s="3">
        <v>4351</v>
      </c>
      <c r="B293" s="3">
        <v>5137</v>
      </c>
      <c r="C293" s="3" t="s">
        <v>161</v>
      </c>
      <c r="D293" s="4">
        <v>65000</v>
      </c>
      <c r="E293" s="4">
        <v>30420</v>
      </c>
      <c r="F293" s="4">
        <f t="shared" si="18"/>
        <v>46.8</v>
      </c>
      <c r="G293" s="4"/>
      <c r="H293" s="21">
        <f>45000+20000</f>
        <v>65000</v>
      </c>
      <c r="I293" s="11"/>
      <c r="J293" s="16">
        <f t="shared" si="19"/>
        <v>0</v>
      </c>
    </row>
    <row r="294" spans="1:10" x14ac:dyDescent="0.25">
      <c r="A294" s="3">
        <v>4351</v>
      </c>
      <c r="B294" s="3">
        <v>5139</v>
      </c>
      <c r="C294" s="3" t="s">
        <v>115</v>
      </c>
      <c r="D294" s="4">
        <v>25800</v>
      </c>
      <c r="E294" s="4">
        <v>54278.42</v>
      </c>
      <c r="F294" s="4">
        <f t="shared" si="18"/>
        <v>210.38147286821706</v>
      </c>
      <c r="G294" s="4"/>
      <c r="H294" s="21">
        <f>10000+1000+2000+6000+6000+800</f>
        <v>25800</v>
      </c>
      <c r="I294" s="11"/>
      <c r="J294" s="16">
        <f t="shared" si="19"/>
        <v>0</v>
      </c>
    </row>
    <row r="295" spans="1:10" x14ac:dyDescent="0.25">
      <c r="A295" s="3">
        <v>4351</v>
      </c>
      <c r="B295" s="3">
        <v>5151</v>
      </c>
      <c r="C295" s="3" t="s">
        <v>107</v>
      </c>
      <c r="D295" s="4">
        <v>80000</v>
      </c>
      <c r="E295" s="4">
        <v>69204</v>
      </c>
      <c r="F295" s="4">
        <f t="shared" si="18"/>
        <v>86.504999999999995</v>
      </c>
      <c r="G295" s="4"/>
      <c r="H295" s="21">
        <v>80000</v>
      </c>
      <c r="I295" s="11"/>
      <c r="J295" s="16">
        <f t="shared" si="19"/>
        <v>0</v>
      </c>
    </row>
    <row r="296" spans="1:10" x14ac:dyDescent="0.25">
      <c r="A296" s="3">
        <v>4351</v>
      </c>
      <c r="B296" s="3">
        <v>5153</v>
      </c>
      <c r="C296" s="3" t="s">
        <v>108</v>
      </c>
      <c r="D296" s="4">
        <v>150000</v>
      </c>
      <c r="E296" s="4">
        <v>112650</v>
      </c>
      <c r="F296" s="4">
        <f t="shared" si="18"/>
        <v>75.099999999999994</v>
      </c>
      <c r="G296" s="4"/>
      <c r="H296" s="21">
        <v>150000</v>
      </c>
      <c r="I296" s="11" t="s">
        <v>241</v>
      </c>
      <c r="J296" s="16">
        <f t="shared" si="19"/>
        <v>0</v>
      </c>
    </row>
    <row r="297" spans="1:10" x14ac:dyDescent="0.25">
      <c r="A297" s="3">
        <v>4351</v>
      </c>
      <c r="B297" s="3">
        <v>5154</v>
      </c>
      <c r="C297" s="3" t="s">
        <v>109</v>
      </c>
      <c r="D297" s="4">
        <v>50000</v>
      </c>
      <c r="E297" s="4">
        <v>15964.76</v>
      </c>
      <c r="F297" s="4">
        <f t="shared" si="18"/>
        <v>31.92952</v>
      </c>
      <c r="G297" s="4"/>
      <c r="H297" s="21">
        <v>50000</v>
      </c>
      <c r="I297" s="11"/>
      <c r="J297" s="16">
        <f t="shared" si="19"/>
        <v>0</v>
      </c>
    </row>
    <row r="298" spans="1:10" x14ac:dyDescent="0.25">
      <c r="A298" s="3">
        <v>4351</v>
      </c>
      <c r="B298" s="3">
        <v>5156</v>
      </c>
      <c r="C298" s="3" t="s">
        <v>242</v>
      </c>
      <c r="D298" s="4">
        <v>40000</v>
      </c>
      <c r="E298" s="4">
        <v>56475.9</v>
      </c>
      <c r="F298" s="4">
        <f t="shared" si="18"/>
        <v>141.18975</v>
      </c>
      <c r="G298" s="4"/>
      <c r="H298" s="21">
        <v>40000</v>
      </c>
      <c r="I298" s="11"/>
      <c r="J298" s="16">
        <f t="shared" si="19"/>
        <v>0</v>
      </c>
    </row>
    <row r="299" spans="1:10" x14ac:dyDescent="0.25">
      <c r="A299" s="3">
        <v>4351</v>
      </c>
      <c r="B299" s="3">
        <v>5162</v>
      </c>
      <c r="C299" s="3" t="s">
        <v>149</v>
      </c>
      <c r="D299" s="4">
        <v>8000</v>
      </c>
      <c r="E299" s="4">
        <v>26702.92</v>
      </c>
      <c r="F299" s="4">
        <f t="shared" si="18"/>
        <v>333.78649999999999</v>
      </c>
      <c r="G299" s="4"/>
      <c r="H299" s="21">
        <v>8000</v>
      </c>
      <c r="I299" s="11"/>
      <c r="J299" s="16">
        <f t="shared" si="19"/>
        <v>0</v>
      </c>
    </row>
    <row r="300" spans="1:10" x14ac:dyDescent="0.25">
      <c r="A300" s="3">
        <v>4351</v>
      </c>
      <c r="B300" s="3">
        <v>5167</v>
      </c>
      <c r="C300" s="3" t="s">
        <v>243</v>
      </c>
      <c r="D300" s="4">
        <v>20000</v>
      </c>
      <c r="E300" s="4">
        <f>6882+15496</f>
        <v>22378</v>
      </c>
      <c r="F300" s="4">
        <f t="shared" si="18"/>
        <v>111.89</v>
      </c>
      <c r="G300" s="4"/>
      <c r="H300" s="21">
        <v>20000</v>
      </c>
      <c r="I300" s="11"/>
      <c r="J300" s="16">
        <f t="shared" si="19"/>
        <v>0</v>
      </c>
    </row>
    <row r="301" spans="1:10" x14ac:dyDescent="0.25">
      <c r="A301" s="3">
        <v>4351</v>
      </c>
      <c r="B301" s="3">
        <v>5169</v>
      </c>
      <c r="C301" s="3" t="s">
        <v>114</v>
      </c>
      <c r="D301" s="4">
        <v>19600</v>
      </c>
      <c r="E301" s="4">
        <f>10890+4956.16</f>
        <v>15846.16</v>
      </c>
      <c r="F301" s="4">
        <f t="shared" si="18"/>
        <v>80.847755102040821</v>
      </c>
      <c r="G301" s="4"/>
      <c r="H301" s="21">
        <f>10000+9600</f>
        <v>19600</v>
      </c>
      <c r="I301" s="13"/>
      <c r="J301" s="16">
        <f t="shared" si="19"/>
        <v>0</v>
      </c>
    </row>
    <row r="302" spans="1:10" ht="23.25" x14ac:dyDescent="0.25">
      <c r="A302" s="3">
        <v>4351</v>
      </c>
      <c r="B302" s="3">
        <v>5171</v>
      </c>
      <c r="C302" s="3" t="s">
        <v>110</v>
      </c>
      <c r="D302" s="4">
        <v>475000</v>
      </c>
      <c r="E302" s="4">
        <v>728957.15</v>
      </c>
      <c r="F302" s="4">
        <f t="shared" si="18"/>
        <v>153.46466315789473</v>
      </c>
      <c r="G302" s="4"/>
      <c r="H302" s="21">
        <f>400000+75000</f>
        <v>475000</v>
      </c>
      <c r="I302" s="13" t="s">
        <v>244</v>
      </c>
      <c r="J302" s="16">
        <f t="shared" si="19"/>
        <v>0</v>
      </c>
    </row>
    <row r="303" spans="1:10" x14ac:dyDescent="0.25">
      <c r="A303" s="3">
        <v>4351</v>
      </c>
      <c r="B303" s="3">
        <v>5173</v>
      </c>
      <c r="C303" s="3" t="s">
        <v>245</v>
      </c>
      <c r="D303" s="4">
        <v>1500</v>
      </c>
      <c r="E303" s="4">
        <v>1113</v>
      </c>
      <c r="F303" s="4">
        <f t="shared" si="18"/>
        <v>74.2</v>
      </c>
      <c r="G303" s="4"/>
      <c r="H303" s="21">
        <v>1500</v>
      </c>
      <c r="I303" s="11"/>
      <c r="J303" s="16">
        <f t="shared" si="19"/>
        <v>0</v>
      </c>
    </row>
    <row r="304" spans="1:10" x14ac:dyDescent="0.25">
      <c r="A304" s="3">
        <v>4351</v>
      </c>
      <c r="B304" s="3">
        <v>5909</v>
      </c>
      <c r="C304" s="3" t="s">
        <v>246</v>
      </c>
      <c r="D304" s="4">
        <v>0</v>
      </c>
      <c r="E304" s="4">
        <v>49188.09</v>
      </c>
      <c r="F304" s="4" t="e">
        <f t="shared" si="18"/>
        <v>#DIV/0!</v>
      </c>
      <c r="G304" s="4"/>
      <c r="H304" s="21">
        <v>0</v>
      </c>
      <c r="I304" s="11" t="s">
        <v>247</v>
      </c>
      <c r="J304" s="16">
        <f t="shared" si="19"/>
        <v>0</v>
      </c>
    </row>
    <row r="305" spans="1:11" x14ac:dyDescent="0.25">
      <c r="A305" s="3">
        <v>4351</v>
      </c>
      <c r="B305" s="3">
        <v>6123</v>
      </c>
      <c r="C305" s="3" t="s">
        <v>225</v>
      </c>
      <c r="D305" s="4">
        <v>0</v>
      </c>
      <c r="E305" s="4">
        <v>0</v>
      </c>
      <c r="F305" s="4" t="e">
        <f t="shared" si="18"/>
        <v>#DIV/0!</v>
      </c>
      <c r="G305" s="4"/>
      <c r="H305" s="21">
        <v>0</v>
      </c>
      <c r="I305" s="11"/>
      <c r="J305" s="16">
        <f t="shared" si="19"/>
        <v>0</v>
      </c>
    </row>
    <row r="306" spans="1:11" x14ac:dyDescent="0.25">
      <c r="D306" s="18">
        <f>SUM(D289:D305)</f>
        <v>3792900</v>
      </c>
      <c r="E306" s="2">
        <f>SUM(E289:E305)</f>
        <v>3739236.3999999994</v>
      </c>
      <c r="F306" s="2"/>
      <c r="G306" s="2"/>
      <c r="H306" s="41">
        <f>SUM(H289:H305)</f>
        <v>3792900</v>
      </c>
      <c r="I306" s="12">
        <f>H306-D306</f>
        <v>0</v>
      </c>
      <c r="J306" s="16"/>
    </row>
    <row r="307" spans="1:11" x14ac:dyDescent="0.25">
      <c r="D307" s="2"/>
      <c r="E307" s="2"/>
      <c r="F307" s="2"/>
      <c r="G307" s="2"/>
      <c r="H307" s="2"/>
      <c r="I307" s="121"/>
      <c r="J307" s="16"/>
    </row>
    <row r="308" spans="1:11" x14ac:dyDescent="0.25">
      <c r="D308" s="18"/>
      <c r="E308" s="2"/>
      <c r="F308" s="2"/>
      <c r="G308" s="2"/>
      <c r="H308" s="2"/>
      <c r="I308" s="12"/>
      <c r="J308" s="16"/>
    </row>
    <row r="309" spans="1:11" x14ac:dyDescent="0.25">
      <c r="A309" s="1" t="s">
        <v>248</v>
      </c>
      <c r="D309" s="2"/>
      <c r="E309" s="2"/>
      <c r="F309" s="2"/>
      <c r="G309" s="2"/>
      <c r="H309" s="2"/>
      <c r="I309" s="5"/>
      <c r="J309" s="16"/>
    </row>
    <row r="310" spans="1:11" s="17" customFormat="1" x14ac:dyDescent="0.25">
      <c r="A310" s="19">
        <v>5213</v>
      </c>
      <c r="B310" s="19">
        <v>5903</v>
      </c>
      <c r="C310" s="19" t="s">
        <v>249</v>
      </c>
      <c r="D310" s="20">
        <v>300000</v>
      </c>
      <c r="E310" s="20">
        <v>0</v>
      </c>
      <c r="F310" s="20">
        <f>100*E310/D310</f>
        <v>0</v>
      </c>
      <c r="G310" s="20"/>
      <c r="H310" s="21">
        <v>300000</v>
      </c>
      <c r="I310" s="22" t="s">
        <v>250</v>
      </c>
      <c r="J310" s="73">
        <f>H310-D310</f>
        <v>0</v>
      </c>
      <c r="K310" s="41"/>
    </row>
    <row r="311" spans="1:11" x14ac:dyDescent="0.25">
      <c r="D311" s="18">
        <f>SUM(D310)</f>
        <v>300000</v>
      </c>
      <c r="E311" s="2">
        <f>SUM(E310)</f>
        <v>0</v>
      </c>
      <c r="F311" s="2"/>
      <c r="G311" s="2"/>
      <c r="H311" s="2">
        <f>SUM(H310)</f>
        <v>300000</v>
      </c>
      <c r="I311" s="12">
        <f>H311-D311</f>
        <v>0</v>
      </c>
      <c r="J311" s="16"/>
    </row>
    <row r="312" spans="1:11" x14ac:dyDescent="0.25">
      <c r="D312" s="18"/>
      <c r="E312" s="2"/>
      <c r="F312" s="2"/>
      <c r="G312" s="2"/>
      <c r="H312" s="2"/>
      <c r="I312" s="12"/>
      <c r="J312" s="16"/>
    </row>
    <row r="313" spans="1:11" x14ac:dyDescent="0.25">
      <c r="D313" s="2"/>
      <c r="E313" s="2"/>
      <c r="F313" s="2"/>
      <c r="G313" s="2"/>
      <c r="H313" s="2"/>
      <c r="I313" s="5"/>
      <c r="J313" s="16"/>
    </row>
    <row r="314" spans="1:11" x14ac:dyDescent="0.25">
      <c r="A314" s="1" t="s">
        <v>251</v>
      </c>
      <c r="D314" s="2"/>
      <c r="E314" s="2"/>
      <c r="F314" s="2"/>
      <c r="G314" s="2"/>
      <c r="H314" s="2"/>
      <c r="I314" s="5"/>
      <c r="J314" s="16"/>
    </row>
    <row r="315" spans="1:11" x14ac:dyDescent="0.25">
      <c r="A315" s="3">
        <v>5512</v>
      </c>
      <c r="B315" s="3">
        <v>5019</v>
      </c>
      <c r="C315" s="3" t="s">
        <v>252</v>
      </c>
      <c r="D315" s="4">
        <v>10000</v>
      </c>
      <c r="E315" s="4">
        <v>3928</v>
      </c>
      <c r="F315" s="4">
        <f t="shared" ref="F315:F328" si="20">100*E315/D315</f>
        <v>39.28</v>
      </c>
      <c r="G315" s="4"/>
      <c r="H315" s="10">
        <v>10000</v>
      </c>
      <c r="I315" s="11" t="s">
        <v>253</v>
      </c>
      <c r="J315" s="16">
        <f t="shared" ref="J315:J328" si="21">H315-D315</f>
        <v>0</v>
      </c>
    </row>
    <row r="316" spans="1:11" x14ac:dyDescent="0.25">
      <c r="A316" s="3">
        <v>5512</v>
      </c>
      <c r="B316" s="3">
        <v>5132</v>
      </c>
      <c r="C316" s="3" t="s">
        <v>254</v>
      </c>
      <c r="D316" s="4">
        <v>50000</v>
      </c>
      <c r="E316" s="4">
        <v>85289</v>
      </c>
      <c r="F316" s="4">
        <f t="shared" si="20"/>
        <v>170.578</v>
      </c>
      <c r="G316" s="4"/>
      <c r="H316" s="10">
        <v>50000</v>
      </c>
      <c r="I316" s="11"/>
      <c r="J316" s="16">
        <f t="shared" si="21"/>
        <v>0</v>
      </c>
    </row>
    <row r="317" spans="1:11" x14ac:dyDescent="0.25">
      <c r="A317" s="3">
        <v>5512</v>
      </c>
      <c r="B317" s="3">
        <v>5137</v>
      </c>
      <c r="C317" s="3" t="s">
        <v>161</v>
      </c>
      <c r="D317" s="4">
        <v>80000</v>
      </c>
      <c r="E317" s="4">
        <v>5998</v>
      </c>
      <c r="F317" s="4">
        <f t="shared" si="20"/>
        <v>7.4974999999999996</v>
      </c>
      <c r="G317" s="4"/>
      <c r="H317" s="10">
        <v>80000</v>
      </c>
      <c r="I317" s="11"/>
      <c r="J317" s="16">
        <f t="shared" si="21"/>
        <v>0</v>
      </c>
    </row>
    <row r="318" spans="1:11" x14ac:dyDescent="0.25">
      <c r="A318" s="3">
        <v>5512</v>
      </c>
      <c r="B318" s="3">
        <v>5139</v>
      </c>
      <c r="C318" s="3" t="s">
        <v>115</v>
      </c>
      <c r="D318" s="4">
        <v>75000</v>
      </c>
      <c r="E318" s="4">
        <f>81531+15482</f>
        <v>97013</v>
      </c>
      <c r="F318" s="4">
        <f t="shared" si="20"/>
        <v>129.35066666666665</v>
      </c>
      <c r="G318" s="4"/>
      <c r="H318" s="10">
        <v>75000</v>
      </c>
      <c r="I318" s="11"/>
      <c r="J318" s="16">
        <f t="shared" si="21"/>
        <v>0</v>
      </c>
    </row>
    <row r="319" spans="1:11" x14ac:dyDescent="0.25">
      <c r="A319" s="3">
        <v>5512</v>
      </c>
      <c r="B319" s="3">
        <v>5156</v>
      </c>
      <c r="C319" s="3" t="s">
        <v>242</v>
      </c>
      <c r="D319" s="4">
        <v>30000</v>
      </c>
      <c r="E319" s="4">
        <v>47598.3</v>
      </c>
      <c r="F319" s="4">
        <f t="shared" si="20"/>
        <v>158.661</v>
      </c>
      <c r="G319" s="4"/>
      <c r="H319" s="10">
        <v>30000</v>
      </c>
      <c r="I319" s="11"/>
      <c r="J319" s="16">
        <f t="shared" si="21"/>
        <v>0</v>
      </c>
    </row>
    <row r="320" spans="1:11" s="40" customFormat="1" ht="23.25" x14ac:dyDescent="0.25">
      <c r="A320" s="36">
        <v>5512</v>
      </c>
      <c r="B320" s="36">
        <v>5163</v>
      </c>
      <c r="C320" s="36" t="s">
        <v>255</v>
      </c>
      <c r="D320" s="38">
        <v>100000</v>
      </c>
      <c r="E320" s="38">
        <v>84537</v>
      </c>
      <c r="F320" s="38">
        <f t="shared" si="20"/>
        <v>84.537000000000006</v>
      </c>
      <c r="G320" s="38"/>
      <c r="H320" s="80">
        <v>100000</v>
      </c>
      <c r="I320" s="13" t="s">
        <v>256</v>
      </c>
      <c r="J320" s="39">
        <f t="shared" si="21"/>
        <v>0</v>
      </c>
      <c r="K320" s="143"/>
    </row>
    <row r="321" spans="1:11" x14ac:dyDescent="0.25">
      <c r="A321" s="3">
        <v>5512</v>
      </c>
      <c r="B321" s="3">
        <v>5167</v>
      </c>
      <c r="C321" s="3" t="s">
        <v>222</v>
      </c>
      <c r="D321" s="4">
        <v>10000</v>
      </c>
      <c r="E321" s="4">
        <v>0</v>
      </c>
      <c r="F321" s="4">
        <f t="shared" si="20"/>
        <v>0</v>
      </c>
      <c r="G321" s="4"/>
      <c r="H321" s="10">
        <v>10000</v>
      </c>
      <c r="I321" s="11"/>
      <c r="J321" s="16">
        <f t="shared" si="21"/>
        <v>0</v>
      </c>
    </row>
    <row r="322" spans="1:11" x14ac:dyDescent="0.25">
      <c r="A322" s="3">
        <v>5512</v>
      </c>
      <c r="B322" s="3">
        <v>5169</v>
      </c>
      <c r="C322" s="3" t="s">
        <v>114</v>
      </c>
      <c r="D322" s="4">
        <v>5000</v>
      </c>
      <c r="E322" s="4">
        <f>19329+35278</f>
        <v>54607</v>
      </c>
      <c r="F322" s="4">
        <f t="shared" si="20"/>
        <v>1092.1400000000001</v>
      </c>
      <c r="G322" s="4"/>
      <c r="H322" s="10">
        <v>5000</v>
      </c>
      <c r="I322" s="11"/>
      <c r="J322" s="16">
        <f t="shared" si="21"/>
        <v>0</v>
      </c>
    </row>
    <row r="323" spans="1:11" x14ac:dyDescent="0.25">
      <c r="A323" s="3">
        <v>5512</v>
      </c>
      <c r="B323" s="3">
        <v>5171</v>
      </c>
      <c r="C323" s="3" t="s">
        <v>110</v>
      </c>
      <c r="D323" s="4">
        <v>25000</v>
      </c>
      <c r="E323" s="4">
        <v>93308.62</v>
      </c>
      <c r="F323" s="4">
        <f t="shared" si="20"/>
        <v>373.23448000000002</v>
      </c>
      <c r="G323" s="4"/>
      <c r="H323" s="10">
        <v>25000</v>
      </c>
      <c r="I323" s="11"/>
      <c r="J323" s="16">
        <f t="shared" si="21"/>
        <v>0</v>
      </c>
    </row>
    <row r="324" spans="1:11" x14ac:dyDescent="0.25">
      <c r="A324" s="3">
        <v>5512</v>
      </c>
      <c r="B324" s="3">
        <v>5175</v>
      </c>
      <c r="C324" s="3" t="s">
        <v>154</v>
      </c>
      <c r="D324" s="4">
        <v>2000</v>
      </c>
      <c r="E324" s="4">
        <v>4415</v>
      </c>
      <c r="F324" s="4">
        <f t="shared" si="20"/>
        <v>220.75</v>
      </c>
      <c r="G324" s="4"/>
      <c r="H324" s="10">
        <v>2000</v>
      </c>
      <c r="I324" s="11"/>
      <c r="J324" s="16">
        <f t="shared" si="21"/>
        <v>0</v>
      </c>
    </row>
    <row r="325" spans="1:11" x14ac:dyDescent="0.25">
      <c r="A325" s="3">
        <v>5512</v>
      </c>
      <c r="B325" s="3">
        <v>5194</v>
      </c>
      <c r="C325" s="3" t="s">
        <v>257</v>
      </c>
      <c r="D325" s="4">
        <v>0</v>
      </c>
      <c r="E325" s="4">
        <v>0</v>
      </c>
      <c r="F325" s="4" t="e">
        <f t="shared" si="20"/>
        <v>#DIV/0!</v>
      </c>
      <c r="G325" s="4"/>
      <c r="H325" s="10">
        <v>0</v>
      </c>
      <c r="I325" s="11"/>
      <c r="J325" s="16">
        <f t="shared" si="21"/>
        <v>0</v>
      </c>
    </row>
    <row r="326" spans="1:11" x14ac:dyDescent="0.25">
      <c r="A326" s="3">
        <v>5512</v>
      </c>
      <c r="B326" s="3">
        <v>5222</v>
      </c>
      <c r="C326" s="3" t="s">
        <v>258</v>
      </c>
      <c r="D326" s="4">
        <v>0</v>
      </c>
      <c r="E326" s="4">
        <v>85000</v>
      </c>
      <c r="F326" s="4" t="e">
        <f t="shared" si="20"/>
        <v>#DIV/0!</v>
      </c>
      <c r="G326" s="4"/>
      <c r="H326" s="10">
        <v>0</v>
      </c>
      <c r="I326" s="11"/>
      <c r="J326" s="16">
        <f t="shared" si="21"/>
        <v>0</v>
      </c>
    </row>
    <row r="327" spans="1:11" x14ac:dyDescent="0.25">
      <c r="A327" s="3">
        <v>5512</v>
      </c>
      <c r="B327" s="3">
        <v>5362</v>
      </c>
      <c r="C327" s="3" t="s">
        <v>259</v>
      </c>
      <c r="D327" s="4">
        <v>0</v>
      </c>
      <c r="E327" s="4">
        <v>0</v>
      </c>
      <c r="F327" s="4" t="e">
        <f t="shared" si="20"/>
        <v>#DIV/0!</v>
      </c>
      <c r="G327" s="4"/>
      <c r="H327" s="10">
        <v>0</v>
      </c>
      <c r="I327" s="11"/>
      <c r="J327" s="16">
        <f t="shared" si="21"/>
        <v>0</v>
      </c>
    </row>
    <row r="328" spans="1:11" s="17" customFormat="1" x14ac:dyDescent="0.25">
      <c r="A328" s="19">
        <v>5512</v>
      </c>
      <c r="B328" s="19">
        <v>6322</v>
      </c>
      <c r="C328" s="19" t="s">
        <v>260</v>
      </c>
      <c r="D328" s="20">
        <v>0</v>
      </c>
      <c r="E328" s="20">
        <v>0</v>
      </c>
      <c r="F328" s="20" t="e">
        <f t="shared" si="20"/>
        <v>#DIV/0!</v>
      </c>
      <c r="G328" s="20"/>
      <c r="H328" s="21">
        <v>0</v>
      </c>
      <c r="I328" s="22"/>
      <c r="J328" s="73">
        <f t="shared" si="21"/>
        <v>0</v>
      </c>
      <c r="K328" s="41"/>
    </row>
    <row r="329" spans="1:11" x14ac:dyDescent="0.25">
      <c r="D329" s="18">
        <f>SUM(D315:D328)</f>
        <v>387000</v>
      </c>
      <c r="E329" s="2">
        <f>SUM(E315:E328)</f>
        <v>561693.91999999993</v>
      </c>
      <c r="F329" s="2"/>
      <c r="G329" s="2"/>
      <c r="H329" s="2">
        <f>SUM(H315:H328)</f>
        <v>387000</v>
      </c>
      <c r="I329" s="12">
        <f>H329-D329</f>
        <v>0</v>
      </c>
      <c r="J329" s="16"/>
    </row>
    <row r="330" spans="1:11" x14ac:dyDescent="0.25">
      <c r="D330" s="2"/>
      <c r="E330" s="2"/>
      <c r="F330" s="2"/>
      <c r="G330" s="2"/>
      <c r="H330" s="2"/>
      <c r="I330" s="5"/>
      <c r="J330" s="16"/>
    </row>
    <row r="331" spans="1:11" x14ac:dyDescent="0.25">
      <c r="A331" s="1" t="s">
        <v>261</v>
      </c>
      <c r="D331" s="2"/>
      <c r="E331" s="2"/>
      <c r="F331" s="2"/>
      <c r="G331" s="2"/>
      <c r="H331" s="2"/>
      <c r="I331" s="5"/>
      <c r="J331" s="16"/>
    </row>
    <row r="332" spans="1:11" x14ac:dyDescent="0.25">
      <c r="A332" s="3">
        <v>5519</v>
      </c>
      <c r="B332" s="3">
        <v>5151</v>
      </c>
      <c r="C332" s="3" t="s">
        <v>107</v>
      </c>
      <c r="D332" s="4">
        <v>5000</v>
      </c>
      <c r="E332" s="4">
        <v>2601</v>
      </c>
      <c r="F332" s="4">
        <f>100*E332/D332</f>
        <v>52.02</v>
      </c>
      <c r="G332" s="4"/>
      <c r="H332" s="10">
        <v>5000</v>
      </c>
      <c r="I332" s="11"/>
      <c r="J332" s="16">
        <f>H332-D332</f>
        <v>0</v>
      </c>
    </row>
    <row r="333" spans="1:11" x14ac:dyDescent="0.25">
      <c r="A333" s="3">
        <v>5519</v>
      </c>
      <c r="B333" s="3">
        <v>5137</v>
      </c>
      <c r="C333" s="3" t="s">
        <v>161</v>
      </c>
      <c r="D333" s="4">
        <v>0</v>
      </c>
      <c r="E333" s="4">
        <v>0</v>
      </c>
      <c r="F333" s="4" t="e">
        <f t="shared" ref="F333:F336" si="22">100*E333/D333</f>
        <v>#DIV/0!</v>
      </c>
      <c r="G333" s="4"/>
      <c r="H333" s="10">
        <v>0</v>
      </c>
      <c r="I333" s="11"/>
      <c r="J333" s="16"/>
    </row>
    <row r="334" spans="1:11" x14ac:dyDescent="0.25">
      <c r="A334" s="3">
        <v>5519</v>
      </c>
      <c r="B334" s="3">
        <v>5139</v>
      </c>
      <c r="C334" s="3" t="s">
        <v>262</v>
      </c>
      <c r="D334" s="4">
        <v>0</v>
      </c>
      <c r="E334" s="4">
        <v>0</v>
      </c>
      <c r="F334" s="4" t="e">
        <f t="shared" si="22"/>
        <v>#DIV/0!</v>
      </c>
      <c r="G334" s="4"/>
      <c r="H334" s="10">
        <v>0</v>
      </c>
      <c r="I334" s="11"/>
      <c r="J334" s="16"/>
    </row>
    <row r="335" spans="1:11" x14ac:dyDescent="0.25">
      <c r="A335" s="3">
        <v>5519</v>
      </c>
      <c r="B335" s="3">
        <v>5169</v>
      </c>
      <c r="C335" s="3" t="s">
        <v>114</v>
      </c>
      <c r="D335" s="4">
        <v>0</v>
      </c>
      <c r="E335" s="4">
        <v>0</v>
      </c>
      <c r="F335" s="4" t="e">
        <f t="shared" si="22"/>
        <v>#DIV/0!</v>
      </c>
      <c r="G335" s="4"/>
      <c r="H335" s="10">
        <v>0</v>
      </c>
      <c r="I335" s="11"/>
      <c r="J335" s="16"/>
    </row>
    <row r="336" spans="1:11" x14ac:dyDescent="0.25">
      <c r="A336" s="3">
        <v>5519</v>
      </c>
      <c r="B336" s="3">
        <v>5153</v>
      </c>
      <c r="C336" s="3" t="s">
        <v>108</v>
      </c>
      <c r="D336" s="4">
        <v>60000</v>
      </c>
      <c r="E336" s="4">
        <v>39310</v>
      </c>
      <c r="F336" s="4">
        <f t="shared" si="22"/>
        <v>65.516666666666666</v>
      </c>
      <c r="G336" s="4"/>
      <c r="H336" s="10">
        <v>60000</v>
      </c>
      <c r="I336" s="11"/>
      <c r="J336" s="16">
        <f>H336-D336</f>
        <v>0</v>
      </c>
    </row>
    <row r="337" spans="1:10" x14ac:dyDescent="0.25">
      <c r="A337" s="3">
        <v>5519</v>
      </c>
      <c r="B337" s="3">
        <v>5154</v>
      </c>
      <c r="C337" s="3" t="s">
        <v>109</v>
      </c>
      <c r="D337" s="4">
        <v>60000</v>
      </c>
      <c r="E337" s="4">
        <v>43523.7</v>
      </c>
      <c r="F337" s="4">
        <f>100*E337/D337</f>
        <v>72.539500000000004</v>
      </c>
      <c r="G337" s="4"/>
      <c r="H337" s="10">
        <v>60000</v>
      </c>
      <c r="I337" s="11"/>
      <c r="J337" s="16">
        <f>H337-D337</f>
        <v>0</v>
      </c>
    </row>
    <row r="338" spans="1:10" x14ac:dyDescent="0.25">
      <c r="A338" s="3">
        <v>5519</v>
      </c>
      <c r="B338" s="3">
        <v>5171</v>
      </c>
      <c r="C338" s="3" t="s">
        <v>110</v>
      </c>
      <c r="D338" s="4">
        <v>150800</v>
      </c>
      <c r="E338" s="4">
        <f>2728.9+27010+26432.51</f>
        <v>56171.41</v>
      </c>
      <c r="F338" s="4">
        <f>100*E338/D338</f>
        <v>37.248945623342173</v>
      </c>
      <c r="G338" s="4"/>
      <c r="H338" s="10">
        <f>35000+180000</f>
        <v>215000</v>
      </c>
      <c r="I338" s="11" t="s">
        <v>263</v>
      </c>
      <c r="J338" s="16">
        <f>H338-D338</f>
        <v>64200</v>
      </c>
    </row>
    <row r="339" spans="1:10" x14ac:dyDescent="0.25">
      <c r="A339" s="3">
        <v>5519</v>
      </c>
      <c r="B339" s="3">
        <v>5909</v>
      </c>
      <c r="C339" s="3" t="s">
        <v>264</v>
      </c>
      <c r="D339" s="4">
        <v>20000</v>
      </c>
      <c r="E339" s="4">
        <v>0</v>
      </c>
      <c r="F339" s="4">
        <f>100*E339/D339</f>
        <v>0</v>
      </c>
      <c r="G339" s="4"/>
      <c r="H339" s="10">
        <v>20000</v>
      </c>
      <c r="I339" s="13"/>
      <c r="J339" s="16">
        <f>H339-D339</f>
        <v>0</v>
      </c>
    </row>
    <row r="340" spans="1:10" x14ac:dyDescent="0.25">
      <c r="D340" s="18">
        <f>SUM(D332:D339)</f>
        <v>295800</v>
      </c>
      <c r="E340" s="2">
        <f>SUM(E332:E339)</f>
        <v>141606.10999999999</v>
      </c>
      <c r="F340" s="2"/>
      <c r="G340" s="2"/>
      <c r="H340" s="2">
        <f>SUM(H332:H339)</f>
        <v>360000</v>
      </c>
      <c r="I340" s="12">
        <f>H340-D340</f>
        <v>64200</v>
      </c>
    </row>
    <row r="341" spans="1:10" x14ac:dyDescent="0.25">
      <c r="D341" s="2"/>
      <c r="E341" s="2"/>
      <c r="F341" s="2"/>
      <c r="G341" s="2"/>
      <c r="H341" s="2"/>
    </row>
    <row r="342" spans="1:10" x14ac:dyDescent="0.25">
      <c r="A342" s="1" t="s">
        <v>265</v>
      </c>
      <c r="D342" s="2"/>
      <c r="E342" s="2"/>
      <c r="F342" s="2"/>
      <c r="G342" s="2"/>
      <c r="H342" s="2"/>
    </row>
    <row r="343" spans="1:10" x14ac:dyDescent="0.25">
      <c r="A343" s="3">
        <v>6112</v>
      </c>
      <c r="B343" s="3">
        <v>5173</v>
      </c>
      <c r="C343" s="3" t="s">
        <v>245</v>
      </c>
      <c r="D343" s="4">
        <v>20000</v>
      </c>
      <c r="E343" s="4">
        <v>10264.43</v>
      </c>
      <c r="F343" s="4">
        <f>100*E343/D343</f>
        <v>51.322150000000001</v>
      </c>
      <c r="G343" s="4"/>
      <c r="H343" s="10">
        <v>20000</v>
      </c>
      <c r="I343" s="11"/>
      <c r="J343" s="16">
        <f>H343-D343</f>
        <v>0</v>
      </c>
    </row>
    <row r="344" spans="1:10" x14ac:dyDescent="0.25">
      <c r="A344" s="3">
        <v>6112</v>
      </c>
      <c r="B344" s="3">
        <v>5175</v>
      </c>
      <c r="C344" s="3" t="s">
        <v>154</v>
      </c>
      <c r="D344" s="4">
        <v>30000</v>
      </c>
      <c r="E344" s="4">
        <v>0</v>
      </c>
      <c r="F344" s="4">
        <f>100*E344/D344</f>
        <v>0</v>
      </c>
      <c r="G344" s="4"/>
      <c r="H344" s="10">
        <v>30000</v>
      </c>
      <c r="I344" s="11"/>
      <c r="J344" s="16">
        <f>H344-D344</f>
        <v>0</v>
      </c>
    </row>
    <row r="345" spans="1:10" x14ac:dyDescent="0.25">
      <c r="A345" s="3">
        <v>6112</v>
      </c>
      <c r="B345" s="3">
        <v>5023</v>
      </c>
      <c r="C345" s="3" t="s">
        <v>266</v>
      </c>
      <c r="D345" s="4">
        <v>1500000</v>
      </c>
      <c r="E345" s="4">
        <v>1271984</v>
      </c>
      <c r="F345" s="4">
        <f>100*E345/D345</f>
        <v>84.798933333333338</v>
      </c>
      <c r="G345" s="4"/>
      <c r="H345" s="10">
        <v>1500000</v>
      </c>
      <c r="I345" s="11"/>
      <c r="J345" s="16">
        <f>H345-D345</f>
        <v>0</v>
      </c>
    </row>
    <row r="346" spans="1:10" x14ac:dyDescent="0.25">
      <c r="A346" s="3">
        <v>6112</v>
      </c>
      <c r="B346" s="3">
        <v>5031</v>
      </c>
      <c r="C346" s="3" t="s">
        <v>159</v>
      </c>
      <c r="D346" s="4">
        <v>250000</v>
      </c>
      <c r="E346" s="4">
        <v>194000</v>
      </c>
      <c r="F346" s="4">
        <f>100*E346/D346</f>
        <v>77.599999999999994</v>
      </c>
      <c r="G346" s="4"/>
      <c r="H346" s="10">
        <v>250000</v>
      </c>
      <c r="I346" s="11"/>
      <c r="J346" s="16">
        <f>H346-D346</f>
        <v>0</v>
      </c>
    </row>
    <row r="347" spans="1:10" x14ac:dyDescent="0.25">
      <c r="A347" s="3">
        <v>6112</v>
      </c>
      <c r="B347" s="3">
        <v>5032</v>
      </c>
      <c r="C347" s="3" t="s">
        <v>145</v>
      </c>
      <c r="D347" s="4">
        <v>170000</v>
      </c>
      <c r="E347" s="4">
        <v>113596</v>
      </c>
      <c r="F347" s="4">
        <f>100*E347/D347</f>
        <v>66.821176470588242</v>
      </c>
      <c r="G347" s="4"/>
      <c r="H347" s="10">
        <v>170000</v>
      </c>
      <c r="I347" s="11"/>
      <c r="J347" s="16">
        <f>H347-D347</f>
        <v>0</v>
      </c>
    </row>
    <row r="348" spans="1:10" x14ac:dyDescent="0.25">
      <c r="D348" s="18">
        <f>SUM(D343:D347)</f>
        <v>1970000</v>
      </c>
      <c r="E348" s="2">
        <f>SUM(E343:E347)</f>
        <v>1589844.43</v>
      </c>
      <c r="F348" s="2"/>
      <c r="G348" s="2"/>
      <c r="H348" s="2">
        <f>SUM(H343:H347)</f>
        <v>1970000</v>
      </c>
      <c r="I348" s="2">
        <f>H348-D348</f>
        <v>0</v>
      </c>
      <c r="J348" s="16"/>
    </row>
    <row r="349" spans="1:10" x14ac:dyDescent="0.25">
      <c r="D349" s="18"/>
      <c r="E349" s="2"/>
      <c r="F349" s="2"/>
      <c r="G349" s="2"/>
      <c r="H349" s="2"/>
      <c r="I349" s="122"/>
      <c r="J349" s="16"/>
    </row>
    <row r="350" spans="1:10" x14ac:dyDescent="0.25">
      <c r="A350" s="1" t="s">
        <v>267</v>
      </c>
      <c r="D350" s="18"/>
      <c r="E350" s="2"/>
      <c r="F350" s="2"/>
      <c r="G350" s="2"/>
      <c r="H350" s="2"/>
      <c r="I350" s="2"/>
      <c r="J350" s="16"/>
    </row>
    <row r="351" spans="1:10" x14ac:dyDescent="0.25">
      <c r="A351" s="3" t="s">
        <v>268</v>
      </c>
      <c r="B351" s="3"/>
      <c r="C351" s="3" t="s">
        <v>269</v>
      </c>
      <c r="D351" s="4">
        <v>60000</v>
      </c>
      <c r="E351" s="4">
        <v>16144.3</v>
      </c>
      <c r="F351" s="4">
        <f>100*E351/D351</f>
        <v>26.907166666666665</v>
      </c>
      <c r="G351" s="4"/>
      <c r="H351" s="10">
        <v>60000</v>
      </c>
      <c r="I351" s="10"/>
      <c r="J351" s="16"/>
    </row>
    <row r="352" spans="1:10" x14ac:dyDescent="0.25">
      <c r="D352" s="18">
        <f>SUM(D351:D351)</f>
        <v>60000</v>
      </c>
      <c r="E352" s="2">
        <f>SUM(E351:E351)</f>
        <v>16144.3</v>
      </c>
      <c r="F352" s="2"/>
      <c r="G352" s="2"/>
      <c r="H352" s="2">
        <f>SUM(H351)</f>
        <v>60000</v>
      </c>
      <c r="I352" s="2"/>
      <c r="J352" s="16"/>
    </row>
    <row r="353" spans="1:10" x14ac:dyDescent="0.25">
      <c r="D353" s="18"/>
      <c r="E353" s="2"/>
      <c r="F353" s="2"/>
      <c r="G353" s="2"/>
      <c r="H353" s="2"/>
      <c r="I353" s="2"/>
      <c r="J353" s="16"/>
    </row>
    <row r="354" spans="1:10" x14ac:dyDescent="0.25">
      <c r="D354" s="18"/>
      <c r="E354" s="2"/>
      <c r="F354" s="2"/>
      <c r="G354" s="2"/>
      <c r="H354" s="2"/>
      <c r="I354" s="2"/>
      <c r="J354" s="16"/>
    </row>
    <row r="355" spans="1:10" x14ac:dyDescent="0.25">
      <c r="A355" s="1" t="s">
        <v>86</v>
      </c>
      <c r="D355" s="2"/>
      <c r="E355" s="2"/>
      <c r="F355" s="2"/>
      <c r="G355" s="2"/>
      <c r="H355" s="2"/>
      <c r="J355" s="16"/>
    </row>
    <row r="356" spans="1:10" x14ac:dyDescent="0.25">
      <c r="A356" s="3">
        <v>6171</v>
      </c>
      <c r="B356" s="3">
        <v>5011</v>
      </c>
      <c r="C356" s="3" t="s">
        <v>143</v>
      </c>
      <c r="D356" s="4">
        <v>2033000</v>
      </c>
      <c r="E356" s="4">
        <v>2021289</v>
      </c>
      <c r="F356" s="4">
        <f t="shared" ref="F356:F391" si="23">100*E356/D356</f>
        <v>99.423954746679783</v>
      </c>
      <c r="G356" s="4"/>
      <c r="H356" s="10">
        <v>2033000</v>
      </c>
      <c r="I356" s="11"/>
      <c r="J356" s="16">
        <f>H356-D356</f>
        <v>0</v>
      </c>
    </row>
    <row r="357" spans="1:10" x14ac:dyDescent="0.25">
      <c r="A357" s="3">
        <v>6171</v>
      </c>
      <c r="B357" s="3">
        <v>5021</v>
      </c>
      <c r="C357" s="3" t="s">
        <v>158</v>
      </c>
      <c r="D357" s="4">
        <v>39000</v>
      </c>
      <c r="E357" s="4">
        <v>13375</v>
      </c>
      <c r="F357" s="4">
        <f t="shared" si="23"/>
        <v>34.294871794871796</v>
      </c>
      <c r="G357" s="4"/>
      <c r="H357" s="10">
        <f>30000*1.3</f>
        <v>39000</v>
      </c>
      <c r="I357" s="11"/>
      <c r="J357" s="16">
        <f t="shared" ref="J357:J391" si="24">H357-D357</f>
        <v>0</v>
      </c>
    </row>
    <row r="358" spans="1:10" x14ac:dyDescent="0.25">
      <c r="A358" s="3">
        <v>6171</v>
      </c>
      <c r="B358" s="3">
        <v>5031</v>
      </c>
      <c r="C358" s="3" t="s">
        <v>159</v>
      </c>
      <c r="D358" s="4">
        <v>519100</v>
      </c>
      <c r="E358" s="4">
        <v>482644</v>
      </c>
      <c r="F358" s="4">
        <f t="shared" si="23"/>
        <v>92.977075707956075</v>
      </c>
      <c r="G358" s="4"/>
      <c r="H358" s="10">
        <v>519100</v>
      </c>
      <c r="I358" s="11"/>
      <c r="J358" s="16">
        <f t="shared" si="24"/>
        <v>0</v>
      </c>
    </row>
    <row r="359" spans="1:10" x14ac:dyDescent="0.25">
      <c r="A359" s="3">
        <v>6171</v>
      </c>
      <c r="B359" s="3">
        <v>5032</v>
      </c>
      <c r="C359" s="3" t="s">
        <v>145</v>
      </c>
      <c r="D359" s="4">
        <v>184500</v>
      </c>
      <c r="E359" s="4">
        <v>175157</v>
      </c>
      <c r="F359" s="4">
        <f t="shared" si="23"/>
        <v>94.936043360433601</v>
      </c>
      <c r="G359" s="4"/>
      <c r="H359" s="10">
        <v>184500</v>
      </c>
      <c r="I359" s="11"/>
      <c r="J359" s="16">
        <f t="shared" si="24"/>
        <v>0</v>
      </c>
    </row>
    <row r="360" spans="1:10" x14ac:dyDescent="0.25">
      <c r="A360" s="3">
        <v>6171</v>
      </c>
      <c r="B360" s="3">
        <v>5038</v>
      </c>
      <c r="C360" s="3" t="s">
        <v>270</v>
      </c>
      <c r="D360" s="4">
        <v>20000</v>
      </c>
      <c r="E360" s="4">
        <v>41658</v>
      </c>
      <c r="F360" s="4">
        <f t="shared" si="23"/>
        <v>208.29</v>
      </c>
      <c r="G360" s="4"/>
      <c r="H360" s="10">
        <v>20000</v>
      </c>
      <c r="I360" s="11"/>
      <c r="J360" s="16">
        <f t="shared" si="24"/>
        <v>0</v>
      </c>
    </row>
    <row r="361" spans="1:10" x14ac:dyDescent="0.25">
      <c r="A361" s="3">
        <v>6171</v>
      </c>
      <c r="B361" s="3">
        <v>5042</v>
      </c>
      <c r="C361" s="3" t="s">
        <v>271</v>
      </c>
      <c r="D361" s="4">
        <v>0</v>
      </c>
      <c r="E361" s="4">
        <v>0</v>
      </c>
      <c r="F361" s="4" t="e">
        <f t="shared" si="23"/>
        <v>#DIV/0!</v>
      </c>
      <c r="G361" s="4"/>
      <c r="H361" s="10">
        <v>0</v>
      </c>
      <c r="I361" s="11"/>
      <c r="J361" s="16">
        <f t="shared" si="24"/>
        <v>0</v>
      </c>
    </row>
    <row r="362" spans="1:10" x14ac:dyDescent="0.25">
      <c r="A362" s="3">
        <v>6171</v>
      </c>
      <c r="B362" s="3">
        <v>5136</v>
      </c>
      <c r="C362" s="3" t="s">
        <v>146</v>
      </c>
      <c r="D362" s="4">
        <v>6000</v>
      </c>
      <c r="E362" s="4">
        <v>0</v>
      </c>
      <c r="F362" s="4">
        <f t="shared" si="23"/>
        <v>0</v>
      </c>
      <c r="G362" s="4"/>
      <c r="H362" s="10">
        <v>6000</v>
      </c>
      <c r="I362" s="11"/>
      <c r="J362" s="16">
        <f t="shared" si="24"/>
        <v>0</v>
      </c>
    </row>
    <row r="363" spans="1:10" x14ac:dyDescent="0.25">
      <c r="A363" s="3">
        <v>6171</v>
      </c>
      <c r="B363" s="3">
        <v>5137</v>
      </c>
      <c r="C363" s="3" t="s">
        <v>161</v>
      </c>
      <c r="D363" s="4">
        <v>65000</v>
      </c>
      <c r="E363" s="4">
        <v>258248.28</v>
      </c>
      <c r="F363" s="4">
        <f t="shared" si="23"/>
        <v>397.30504615384615</v>
      </c>
      <c r="G363" s="4"/>
      <c r="H363" s="10">
        <v>65000</v>
      </c>
      <c r="I363" s="11"/>
      <c r="J363" s="16">
        <f t="shared" si="24"/>
        <v>0</v>
      </c>
    </row>
    <row r="364" spans="1:10" x14ac:dyDescent="0.25">
      <c r="A364" s="3">
        <v>6171</v>
      </c>
      <c r="B364" s="3">
        <v>5139</v>
      </c>
      <c r="C364" s="3" t="s">
        <v>115</v>
      </c>
      <c r="D364" s="4">
        <v>102000</v>
      </c>
      <c r="E364" s="4">
        <v>98022.28</v>
      </c>
      <c r="F364" s="4">
        <f t="shared" si="23"/>
        <v>96.100274509803924</v>
      </c>
      <c r="G364" s="4"/>
      <c r="H364" s="10">
        <v>100000</v>
      </c>
      <c r="I364" s="11"/>
      <c r="J364" s="16">
        <f t="shared" si="24"/>
        <v>-2000</v>
      </c>
    </row>
    <row r="365" spans="1:10" x14ac:dyDescent="0.25">
      <c r="A365" s="3">
        <v>6171</v>
      </c>
      <c r="B365" s="3">
        <v>5151</v>
      </c>
      <c r="C365" s="3" t="s">
        <v>107</v>
      </c>
      <c r="D365" s="4">
        <v>25000</v>
      </c>
      <c r="E365" s="4">
        <v>7360</v>
      </c>
      <c r="F365" s="4">
        <f t="shared" si="23"/>
        <v>29.44</v>
      </c>
      <c r="G365" s="4"/>
      <c r="H365" s="10">
        <v>25000</v>
      </c>
      <c r="I365" s="11"/>
      <c r="J365" s="16">
        <f t="shared" si="24"/>
        <v>0</v>
      </c>
    </row>
    <row r="366" spans="1:10" x14ac:dyDescent="0.25">
      <c r="A366" s="3">
        <v>6171</v>
      </c>
      <c r="B366" s="3">
        <v>5153</v>
      </c>
      <c r="C366" s="3" t="s">
        <v>108</v>
      </c>
      <c r="D366" s="4">
        <v>480000</v>
      </c>
      <c r="E366" s="4">
        <v>193300</v>
      </c>
      <c r="F366" s="4">
        <f t="shared" si="23"/>
        <v>40.270833333333336</v>
      </c>
      <c r="G366" s="4"/>
      <c r="H366" s="10">
        <v>480000</v>
      </c>
      <c r="I366" s="11"/>
      <c r="J366" s="16">
        <f t="shared" si="24"/>
        <v>0</v>
      </c>
    </row>
    <row r="367" spans="1:10" x14ac:dyDescent="0.25">
      <c r="A367" s="3">
        <v>6171</v>
      </c>
      <c r="B367" s="3">
        <v>5154</v>
      </c>
      <c r="C367" s="3" t="s">
        <v>109</v>
      </c>
      <c r="D367" s="4">
        <v>300000</v>
      </c>
      <c r="E367" s="4">
        <v>145949.17000000001</v>
      </c>
      <c r="F367" s="4">
        <f t="shared" si="23"/>
        <v>48.649723333333341</v>
      </c>
      <c r="G367" s="4"/>
      <c r="H367" s="10">
        <v>300000</v>
      </c>
      <c r="I367" s="11"/>
      <c r="J367" s="16">
        <f t="shared" si="24"/>
        <v>0</v>
      </c>
    </row>
    <row r="368" spans="1:10" x14ac:dyDescent="0.25">
      <c r="A368" s="3">
        <v>6171</v>
      </c>
      <c r="B368" s="3">
        <v>5161</v>
      </c>
      <c r="C368" s="3" t="s">
        <v>148</v>
      </c>
      <c r="D368" s="4">
        <v>25000</v>
      </c>
      <c r="E368" s="4">
        <v>15620</v>
      </c>
      <c r="F368" s="4">
        <f t="shared" si="23"/>
        <v>62.48</v>
      </c>
      <c r="G368" s="4"/>
      <c r="H368" s="10">
        <v>25000</v>
      </c>
      <c r="I368" s="11"/>
      <c r="J368" s="16">
        <f t="shared" si="24"/>
        <v>0</v>
      </c>
    </row>
    <row r="369" spans="1:10" x14ac:dyDescent="0.25">
      <c r="A369" s="3">
        <v>6171</v>
      </c>
      <c r="B369" s="3">
        <v>5162</v>
      </c>
      <c r="C369" s="3" t="s">
        <v>272</v>
      </c>
      <c r="D369" s="4">
        <v>25000</v>
      </c>
      <c r="E369" s="4">
        <v>43795.38</v>
      </c>
      <c r="F369" s="4">
        <f t="shared" si="23"/>
        <v>175.18152000000001</v>
      </c>
      <c r="G369" s="4"/>
      <c r="H369" s="10">
        <v>25000</v>
      </c>
      <c r="I369" s="11"/>
      <c r="J369" s="16">
        <f t="shared" si="24"/>
        <v>0</v>
      </c>
    </row>
    <row r="370" spans="1:10" x14ac:dyDescent="0.25">
      <c r="A370" s="3">
        <v>6171</v>
      </c>
      <c r="B370" s="3">
        <v>5163</v>
      </c>
      <c r="C370" s="3" t="s">
        <v>255</v>
      </c>
      <c r="D370" s="4">
        <v>130000</v>
      </c>
      <c r="E370" s="4">
        <v>22950.6</v>
      </c>
      <c r="F370" s="4">
        <f t="shared" si="23"/>
        <v>17.654307692307693</v>
      </c>
      <c r="G370" s="4"/>
      <c r="H370" s="10">
        <v>130000</v>
      </c>
      <c r="I370" s="11"/>
      <c r="J370" s="16">
        <f t="shared" si="24"/>
        <v>0</v>
      </c>
    </row>
    <row r="371" spans="1:10" x14ac:dyDescent="0.25">
      <c r="A371" s="3">
        <v>6171</v>
      </c>
      <c r="B371" s="3">
        <v>5164</v>
      </c>
      <c r="C371" s="3" t="s">
        <v>130</v>
      </c>
      <c r="D371" s="4">
        <v>17000</v>
      </c>
      <c r="E371" s="4">
        <v>214760.3</v>
      </c>
      <c r="F371" s="4">
        <f t="shared" si="23"/>
        <v>1263.2958823529411</v>
      </c>
      <c r="G371" s="4"/>
      <c r="H371" s="10">
        <v>17000</v>
      </c>
      <c r="I371" s="11" t="s">
        <v>273</v>
      </c>
      <c r="J371" s="16">
        <f t="shared" si="24"/>
        <v>0</v>
      </c>
    </row>
    <row r="372" spans="1:10" x14ac:dyDescent="0.25">
      <c r="A372" s="3">
        <v>6171</v>
      </c>
      <c r="B372" s="3">
        <v>5167</v>
      </c>
      <c r="C372" s="3" t="s">
        <v>222</v>
      </c>
      <c r="D372" s="4">
        <v>25000</v>
      </c>
      <c r="E372" s="4">
        <v>6744.37</v>
      </c>
      <c r="F372" s="4">
        <f t="shared" si="23"/>
        <v>26.97748</v>
      </c>
      <c r="G372" s="4"/>
      <c r="H372" s="10">
        <v>25000</v>
      </c>
      <c r="I372" s="11"/>
      <c r="J372" s="16">
        <f t="shared" si="24"/>
        <v>0</v>
      </c>
    </row>
    <row r="373" spans="1:10" x14ac:dyDescent="0.25">
      <c r="A373" s="3">
        <v>6171</v>
      </c>
      <c r="B373" s="3">
        <v>5168</v>
      </c>
      <c r="C373" s="3" t="s">
        <v>274</v>
      </c>
      <c r="D373" s="4">
        <v>100000</v>
      </c>
      <c r="E373" s="4">
        <v>258183.75</v>
      </c>
      <c r="F373" s="4">
        <f t="shared" si="23"/>
        <v>258.18374999999997</v>
      </c>
      <c r="G373" s="4"/>
      <c r="H373" s="10">
        <v>100000</v>
      </c>
      <c r="I373" s="11"/>
      <c r="J373" s="16">
        <f t="shared" si="24"/>
        <v>0</v>
      </c>
    </row>
    <row r="374" spans="1:10" x14ac:dyDescent="0.25">
      <c r="A374" s="3">
        <v>6171</v>
      </c>
      <c r="B374" s="3">
        <v>5169</v>
      </c>
      <c r="C374" s="3" t="s">
        <v>114</v>
      </c>
      <c r="D374" s="4">
        <v>400000</v>
      </c>
      <c r="E374" s="4">
        <v>1090554.01</v>
      </c>
      <c r="F374" s="4">
        <f t="shared" si="23"/>
        <v>272.63850250000002</v>
      </c>
      <c r="G374" s="4"/>
      <c r="H374" s="10">
        <v>600000</v>
      </c>
      <c r="I374" s="11" t="s">
        <v>275</v>
      </c>
      <c r="J374" s="16">
        <f t="shared" si="24"/>
        <v>200000</v>
      </c>
    </row>
    <row r="375" spans="1:10" x14ac:dyDescent="0.25">
      <c r="A375" s="3">
        <v>6171</v>
      </c>
      <c r="B375" s="3">
        <v>5171</v>
      </c>
      <c r="C375" s="3" t="s">
        <v>110</v>
      </c>
      <c r="D375" s="4">
        <v>60000</v>
      </c>
      <c r="E375" s="4">
        <v>114756.14</v>
      </c>
      <c r="F375" s="4">
        <f t="shared" si="23"/>
        <v>191.26023333333333</v>
      </c>
      <c r="G375" s="4"/>
      <c r="H375" s="10">
        <v>60000</v>
      </c>
      <c r="I375" s="11"/>
      <c r="J375" s="16">
        <f t="shared" si="24"/>
        <v>0</v>
      </c>
    </row>
    <row r="376" spans="1:10" x14ac:dyDescent="0.25">
      <c r="A376" s="3">
        <v>6171</v>
      </c>
      <c r="B376" s="3">
        <v>5172</v>
      </c>
      <c r="C376" s="3" t="s">
        <v>276</v>
      </c>
      <c r="D376" s="4">
        <v>0</v>
      </c>
      <c r="E376" s="4">
        <v>0</v>
      </c>
      <c r="F376" s="4" t="e">
        <f t="shared" si="23"/>
        <v>#DIV/0!</v>
      </c>
      <c r="G376" s="4"/>
      <c r="H376" s="10">
        <v>0</v>
      </c>
      <c r="I376" s="11" t="s">
        <v>277</v>
      </c>
      <c r="J376" s="16">
        <f t="shared" si="24"/>
        <v>0</v>
      </c>
    </row>
    <row r="377" spans="1:10" x14ac:dyDescent="0.25">
      <c r="A377" s="3">
        <v>6171</v>
      </c>
      <c r="B377" s="3">
        <v>5173</v>
      </c>
      <c r="C377" s="3" t="s">
        <v>245</v>
      </c>
      <c r="D377" s="4">
        <v>60000</v>
      </c>
      <c r="E377" s="4">
        <v>67101</v>
      </c>
      <c r="F377" s="4">
        <f t="shared" si="23"/>
        <v>111.83499999999999</v>
      </c>
      <c r="G377" s="4"/>
      <c r="H377" s="10">
        <v>60000</v>
      </c>
      <c r="I377" s="11"/>
      <c r="J377" s="16">
        <f t="shared" si="24"/>
        <v>0</v>
      </c>
    </row>
    <row r="378" spans="1:10" x14ac:dyDescent="0.25">
      <c r="A378" s="3">
        <v>6171</v>
      </c>
      <c r="B378" s="3">
        <v>5175</v>
      </c>
      <c r="C378" s="3" t="s">
        <v>154</v>
      </c>
      <c r="D378" s="4">
        <v>30000</v>
      </c>
      <c r="E378" s="4">
        <v>17994.61</v>
      </c>
      <c r="F378" s="4">
        <f t="shared" si="23"/>
        <v>59.982033333333334</v>
      </c>
      <c r="G378" s="4"/>
      <c r="H378" s="10">
        <v>30000</v>
      </c>
      <c r="I378" s="11"/>
      <c r="J378" s="16">
        <f t="shared" si="24"/>
        <v>0</v>
      </c>
    </row>
    <row r="379" spans="1:10" x14ac:dyDescent="0.25">
      <c r="A379" s="3">
        <v>6171</v>
      </c>
      <c r="B379" s="3">
        <v>5182</v>
      </c>
      <c r="C379" s="3" t="s">
        <v>278</v>
      </c>
      <c r="D379" s="4">
        <v>0</v>
      </c>
      <c r="E379" s="4">
        <v>28355</v>
      </c>
      <c r="F379" s="4" t="e">
        <f t="shared" si="23"/>
        <v>#DIV/0!</v>
      </c>
      <c r="G379" s="4"/>
      <c r="H379" s="10">
        <v>0</v>
      </c>
      <c r="I379" s="11" t="s">
        <v>279</v>
      </c>
      <c r="J379" s="16">
        <f t="shared" si="24"/>
        <v>0</v>
      </c>
    </row>
    <row r="380" spans="1:10" x14ac:dyDescent="0.25">
      <c r="A380" s="3">
        <v>6171</v>
      </c>
      <c r="B380" s="3">
        <v>5194</v>
      </c>
      <c r="C380" s="3" t="s">
        <v>257</v>
      </c>
      <c r="D380" s="4">
        <v>30000</v>
      </c>
      <c r="E380" s="4">
        <v>32993.46</v>
      </c>
      <c r="F380" s="4">
        <f t="shared" si="23"/>
        <v>109.9782</v>
      </c>
      <c r="G380" s="4"/>
      <c r="H380" s="10">
        <v>30000</v>
      </c>
      <c r="I380" s="11" t="s">
        <v>280</v>
      </c>
      <c r="J380" s="16">
        <f t="shared" si="24"/>
        <v>0</v>
      </c>
    </row>
    <row r="381" spans="1:10" x14ac:dyDescent="0.25">
      <c r="A381" s="3">
        <v>6171</v>
      </c>
      <c r="B381" s="3">
        <v>5166</v>
      </c>
      <c r="C381" s="3" t="s">
        <v>281</v>
      </c>
      <c r="D381" s="4">
        <v>0</v>
      </c>
      <c r="E381" s="4">
        <v>0</v>
      </c>
      <c r="F381" s="4" t="e">
        <f t="shared" si="23"/>
        <v>#DIV/0!</v>
      </c>
      <c r="G381" s="4"/>
      <c r="H381" s="10">
        <v>0</v>
      </c>
      <c r="I381" s="11"/>
      <c r="J381" s="16">
        <f t="shared" si="24"/>
        <v>0</v>
      </c>
    </row>
    <row r="382" spans="1:10" ht="23.25" x14ac:dyDescent="0.25">
      <c r="A382" s="3">
        <v>6171</v>
      </c>
      <c r="B382" s="3">
        <v>5229</v>
      </c>
      <c r="C382" s="3" t="s">
        <v>282</v>
      </c>
      <c r="D382" s="4">
        <v>900000</v>
      </c>
      <c r="E382" s="4">
        <v>0</v>
      </c>
      <c r="F382" s="4">
        <f t="shared" si="23"/>
        <v>0</v>
      </c>
      <c r="G382" s="4"/>
      <c r="H382" s="10">
        <v>900000</v>
      </c>
      <c r="I382" s="13" t="s">
        <v>283</v>
      </c>
      <c r="J382" s="16">
        <f t="shared" si="24"/>
        <v>0</v>
      </c>
    </row>
    <row r="383" spans="1:10" x14ac:dyDescent="0.25">
      <c r="A383" s="3">
        <v>6171</v>
      </c>
      <c r="B383" s="3">
        <v>5321</v>
      </c>
      <c r="C383" s="3" t="s">
        <v>211</v>
      </c>
      <c r="D383" s="4">
        <v>30000</v>
      </c>
      <c r="E383" s="4">
        <v>50524</v>
      </c>
      <c r="F383" s="4">
        <f t="shared" si="23"/>
        <v>168.41333333333333</v>
      </c>
      <c r="G383" s="4"/>
      <c r="H383" s="10">
        <v>30000</v>
      </c>
      <c r="I383" s="11" t="s">
        <v>284</v>
      </c>
      <c r="J383" s="16">
        <f t="shared" si="24"/>
        <v>0</v>
      </c>
    </row>
    <row r="384" spans="1:10" x14ac:dyDescent="0.25">
      <c r="A384" s="3">
        <v>6171</v>
      </c>
      <c r="B384" s="3">
        <v>6125</v>
      </c>
      <c r="C384" s="3" t="s">
        <v>285</v>
      </c>
      <c r="D384" s="4">
        <v>0</v>
      </c>
      <c r="E384" s="4">
        <v>0</v>
      </c>
      <c r="F384" s="4" t="e">
        <f t="shared" si="23"/>
        <v>#DIV/0!</v>
      </c>
      <c r="G384" s="4"/>
      <c r="H384" s="10">
        <v>0</v>
      </c>
      <c r="I384" s="11"/>
      <c r="J384" s="16">
        <f t="shared" si="24"/>
        <v>0</v>
      </c>
    </row>
    <row r="385" spans="1:10" x14ac:dyDescent="0.25">
      <c r="A385" s="3">
        <v>6171</v>
      </c>
      <c r="B385" s="3">
        <v>5361</v>
      </c>
      <c r="C385" s="3" t="s">
        <v>286</v>
      </c>
      <c r="D385" s="4">
        <v>0</v>
      </c>
      <c r="E385" s="4">
        <v>0</v>
      </c>
      <c r="F385" s="4" t="e">
        <f t="shared" si="23"/>
        <v>#DIV/0!</v>
      </c>
      <c r="G385" s="4"/>
      <c r="H385" s="10">
        <v>0</v>
      </c>
      <c r="I385" s="11"/>
      <c r="J385" s="16">
        <f t="shared" si="24"/>
        <v>0</v>
      </c>
    </row>
    <row r="386" spans="1:10" x14ac:dyDescent="0.25">
      <c r="A386" s="3">
        <v>6171</v>
      </c>
      <c r="B386" s="3">
        <v>5362</v>
      </c>
      <c r="C386" s="3" t="s">
        <v>287</v>
      </c>
      <c r="D386" s="4">
        <v>150000</v>
      </c>
      <c r="E386" s="4">
        <v>218604.82</v>
      </c>
      <c r="F386" s="4">
        <f t="shared" si="23"/>
        <v>145.73654666666667</v>
      </c>
      <c r="G386" s="4"/>
      <c r="H386" s="10">
        <v>150000</v>
      </c>
      <c r="I386" s="11"/>
      <c r="J386" s="16">
        <f t="shared" si="24"/>
        <v>0</v>
      </c>
    </row>
    <row r="387" spans="1:10" x14ac:dyDescent="0.25">
      <c r="A387" s="3">
        <v>6171</v>
      </c>
      <c r="B387" s="3">
        <v>5365</v>
      </c>
      <c r="C387" s="3" t="s">
        <v>288</v>
      </c>
      <c r="D387" s="4">
        <v>30000</v>
      </c>
      <c r="E387" s="4">
        <v>0</v>
      </c>
      <c r="F387" s="4">
        <f t="shared" si="23"/>
        <v>0</v>
      </c>
      <c r="G387" s="4"/>
      <c r="H387" s="10">
        <v>30000</v>
      </c>
      <c r="I387" s="11" t="s">
        <v>289</v>
      </c>
      <c r="J387" s="16">
        <f t="shared" si="24"/>
        <v>0</v>
      </c>
    </row>
    <row r="388" spans="1:10" x14ac:dyDescent="0.25">
      <c r="A388" s="3">
        <v>6171</v>
      </c>
      <c r="B388" s="3">
        <v>5492</v>
      </c>
      <c r="C388" s="3" t="s">
        <v>290</v>
      </c>
      <c r="D388" s="4">
        <v>51000</v>
      </c>
      <c r="E388" s="4">
        <v>27000</v>
      </c>
      <c r="F388" s="4">
        <f t="shared" si="23"/>
        <v>52.941176470588232</v>
      </c>
      <c r="G388" s="4"/>
      <c r="H388" s="10">
        <v>51000</v>
      </c>
      <c r="I388" s="11" t="s">
        <v>291</v>
      </c>
      <c r="J388" s="16">
        <f t="shared" si="24"/>
        <v>0</v>
      </c>
    </row>
    <row r="389" spans="1:10" x14ac:dyDescent="0.25">
      <c r="A389" s="3">
        <v>6171</v>
      </c>
      <c r="B389" s="3">
        <v>5901</v>
      </c>
      <c r="C389" s="3" t="s">
        <v>292</v>
      </c>
      <c r="D389" s="4">
        <v>0</v>
      </c>
      <c r="E389" s="4">
        <v>0</v>
      </c>
      <c r="F389" s="4" t="e">
        <f t="shared" si="23"/>
        <v>#DIV/0!</v>
      </c>
      <c r="G389" s="4"/>
      <c r="H389" s="10">
        <v>0</v>
      </c>
      <c r="I389" s="11"/>
      <c r="J389" s="16">
        <f t="shared" si="24"/>
        <v>0</v>
      </c>
    </row>
    <row r="390" spans="1:10" x14ac:dyDescent="0.25">
      <c r="A390" s="3">
        <v>6171</v>
      </c>
      <c r="B390" s="3">
        <v>6121</v>
      </c>
      <c r="C390" s="3" t="s">
        <v>118</v>
      </c>
      <c r="D390" s="4">
        <v>300000</v>
      </c>
      <c r="E390" s="4">
        <v>0</v>
      </c>
      <c r="F390" s="4">
        <f>100*E390/D390</f>
        <v>0</v>
      </c>
      <c r="G390" s="4"/>
      <c r="H390" s="10">
        <v>300000</v>
      </c>
      <c r="I390" s="11"/>
      <c r="J390" s="16">
        <f t="shared" si="24"/>
        <v>0</v>
      </c>
    </row>
    <row r="391" spans="1:10" x14ac:dyDescent="0.25">
      <c r="A391" s="3">
        <v>6171</v>
      </c>
      <c r="B391" s="3">
        <v>6130</v>
      </c>
      <c r="C391" s="3" t="s">
        <v>293</v>
      </c>
      <c r="D391" s="4">
        <v>250000</v>
      </c>
      <c r="E391" s="4">
        <v>3000</v>
      </c>
      <c r="F391" s="4">
        <f t="shared" si="23"/>
        <v>1.2</v>
      </c>
      <c r="G391" s="4"/>
      <c r="H391" s="10">
        <v>250000</v>
      </c>
      <c r="I391" s="11"/>
      <c r="J391" s="16">
        <f t="shared" si="24"/>
        <v>0</v>
      </c>
    </row>
    <row r="392" spans="1:10" x14ac:dyDescent="0.25">
      <c r="D392" s="18">
        <f>SUM(D356:D391)</f>
        <v>6386600</v>
      </c>
      <c r="E392" s="2">
        <f>SUM(E356:E391)</f>
        <v>5649940.1699999999</v>
      </c>
      <c r="F392" s="2"/>
      <c r="G392" s="2"/>
      <c r="H392" s="2">
        <f>SUM(H356:H391)</f>
        <v>6584600</v>
      </c>
      <c r="I392" s="12">
        <f>H392-D392</f>
        <v>198000</v>
      </c>
      <c r="J392" s="16"/>
    </row>
    <row r="393" spans="1:10" x14ac:dyDescent="0.25">
      <c r="D393" s="2"/>
      <c r="E393" s="2"/>
      <c r="F393" s="2"/>
      <c r="G393" s="2"/>
      <c r="H393" s="2"/>
      <c r="I393" s="121"/>
      <c r="J393" s="16"/>
    </row>
    <row r="394" spans="1:10" x14ac:dyDescent="0.25">
      <c r="A394" s="1" t="s">
        <v>94</v>
      </c>
      <c r="D394" s="2"/>
      <c r="E394" s="2"/>
      <c r="F394" s="2"/>
      <c r="G394" s="2"/>
      <c r="H394" s="2"/>
      <c r="I394" s="5"/>
      <c r="J394" s="16"/>
    </row>
    <row r="395" spans="1:10" x14ac:dyDescent="0.25">
      <c r="A395" s="3">
        <v>6310</v>
      </c>
      <c r="B395" s="3">
        <v>5141</v>
      </c>
      <c r="C395" s="3" t="s">
        <v>294</v>
      </c>
      <c r="D395" s="4">
        <v>540000</v>
      </c>
      <c r="E395" s="4">
        <v>339165.06</v>
      </c>
      <c r="F395" s="4">
        <f>100*E395/D395</f>
        <v>62.808344444444444</v>
      </c>
      <c r="G395" s="4"/>
      <c r="H395" s="10">
        <v>540000</v>
      </c>
      <c r="I395" s="11"/>
      <c r="J395" s="16">
        <f>H395-D395</f>
        <v>0</v>
      </c>
    </row>
    <row r="396" spans="1:10" x14ac:dyDescent="0.25">
      <c r="A396" s="3">
        <v>6310</v>
      </c>
      <c r="B396" s="3">
        <v>5363</v>
      </c>
      <c r="C396" s="3" t="s">
        <v>295</v>
      </c>
      <c r="D396" s="4">
        <v>0</v>
      </c>
      <c r="E396" s="4">
        <v>0</v>
      </c>
      <c r="F396" s="4" t="e">
        <f>100*E396/D396</f>
        <v>#DIV/0!</v>
      </c>
      <c r="G396" s="4"/>
      <c r="H396" s="10">
        <v>0</v>
      </c>
      <c r="I396" s="11" t="s">
        <v>296</v>
      </c>
      <c r="J396" s="16">
        <f>H396-D396</f>
        <v>0</v>
      </c>
    </row>
    <row r="397" spans="1:10" x14ac:dyDescent="0.25">
      <c r="A397" s="3">
        <v>6310</v>
      </c>
      <c r="B397" s="3">
        <v>5909</v>
      </c>
      <c r="C397" s="3" t="s">
        <v>199</v>
      </c>
      <c r="D397" s="4">
        <v>0</v>
      </c>
      <c r="E397" s="4">
        <v>0</v>
      </c>
      <c r="F397" s="4" t="e">
        <f>100*E397/D397</f>
        <v>#DIV/0!</v>
      </c>
      <c r="G397" s="4"/>
      <c r="H397" s="10">
        <v>0</v>
      </c>
      <c r="I397" s="11" t="s">
        <v>98</v>
      </c>
      <c r="J397" s="16">
        <f>H397-D397</f>
        <v>0</v>
      </c>
    </row>
    <row r="398" spans="1:10" x14ac:dyDescent="0.25">
      <c r="D398" s="18">
        <f>SUM(D395:D397)</f>
        <v>540000</v>
      </c>
      <c r="E398" s="2">
        <f>SUM(E395:E397)</f>
        <v>339165.06</v>
      </c>
      <c r="F398" s="2"/>
      <c r="G398" s="2"/>
      <c r="H398" s="2">
        <f>SUM(H395:H397)</f>
        <v>540000</v>
      </c>
      <c r="I398" s="12">
        <f>H398-D398</f>
        <v>0</v>
      </c>
      <c r="J398" s="16">
        <f>H398-D398</f>
        <v>0</v>
      </c>
    </row>
    <row r="399" spans="1:10" x14ac:dyDescent="0.25">
      <c r="D399" s="2"/>
      <c r="E399" s="2"/>
      <c r="F399" s="2"/>
      <c r="G399" s="2"/>
      <c r="H399" s="2"/>
      <c r="I399" s="5"/>
      <c r="J399" s="16"/>
    </row>
    <row r="400" spans="1:10" x14ac:dyDescent="0.25">
      <c r="A400" s="1" t="s">
        <v>297</v>
      </c>
      <c r="D400" s="2"/>
      <c r="E400" s="2"/>
      <c r="F400" s="2"/>
      <c r="G400" s="2"/>
      <c r="H400" s="2"/>
      <c r="I400" s="5"/>
      <c r="J400" s="16"/>
    </row>
    <row r="401" spans="1:11" x14ac:dyDescent="0.25">
      <c r="A401" s="3">
        <v>6399</v>
      </c>
      <c r="B401" s="3">
        <v>5362</v>
      </c>
      <c r="C401" s="3" t="s">
        <v>287</v>
      </c>
      <c r="D401" s="4">
        <v>800000</v>
      </c>
      <c r="E401" s="4">
        <v>1065750</v>
      </c>
      <c r="F401" s="4">
        <f>100*E401/D401</f>
        <v>133.21875</v>
      </c>
      <c r="G401" s="4"/>
      <c r="H401" s="10">
        <v>800000</v>
      </c>
      <c r="I401" s="11" t="s">
        <v>298</v>
      </c>
      <c r="J401" s="16">
        <f>H401-D401</f>
        <v>0</v>
      </c>
    </row>
    <row r="402" spans="1:11" x14ac:dyDescent="0.25">
      <c r="D402" s="18">
        <f>SUM(D401)</f>
        <v>800000</v>
      </c>
      <c r="E402" s="2">
        <f>SUM(E401)</f>
        <v>1065750</v>
      </c>
      <c r="F402" s="2"/>
      <c r="G402" s="2"/>
      <c r="H402" s="2">
        <f>SUM(H401)</f>
        <v>800000</v>
      </c>
      <c r="I402" s="12">
        <f>H402-D402</f>
        <v>0</v>
      </c>
    </row>
    <row r="403" spans="1:11" x14ac:dyDescent="0.25">
      <c r="D403" s="18"/>
      <c r="E403" s="2"/>
      <c r="F403" s="2"/>
      <c r="G403" s="2"/>
      <c r="H403" s="2"/>
      <c r="I403" s="12"/>
    </row>
    <row r="404" spans="1:11" s="17" customFormat="1" x14ac:dyDescent="0.25">
      <c r="A404" s="77" t="s">
        <v>299</v>
      </c>
      <c r="D404" s="41"/>
      <c r="E404" s="41"/>
      <c r="F404" s="41"/>
      <c r="G404" s="41"/>
      <c r="H404" s="41"/>
      <c r="I404" s="74"/>
      <c r="J404" s="73"/>
      <c r="K404" s="41"/>
    </row>
    <row r="405" spans="1:11" s="17" customFormat="1" x14ac:dyDescent="0.25">
      <c r="A405" s="19">
        <v>6402</v>
      </c>
      <c r="B405" s="19">
        <v>5366</v>
      </c>
      <c r="C405" s="19" t="s">
        <v>300</v>
      </c>
      <c r="D405" s="20">
        <v>0</v>
      </c>
      <c r="E405" s="20">
        <v>614429</v>
      </c>
      <c r="F405" s="20">
        <v>0</v>
      </c>
      <c r="G405" s="20"/>
      <c r="H405" s="21">
        <v>0</v>
      </c>
      <c r="I405" s="22"/>
      <c r="J405" s="73">
        <f>H405-D405</f>
        <v>0</v>
      </c>
      <c r="K405" s="41"/>
    </row>
    <row r="406" spans="1:11" s="17" customFormat="1" x14ac:dyDescent="0.25">
      <c r="D406" s="42">
        <f>SUM(D405)</f>
        <v>0</v>
      </c>
      <c r="E406" s="41">
        <f>SUM(E405)</f>
        <v>614429</v>
      </c>
      <c r="F406" s="41"/>
      <c r="G406" s="41"/>
      <c r="H406" s="41">
        <f>SUM(H405)</f>
        <v>0</v>
      </c>
      <c r="I406" s="75">
        <f>H406-D406</f>
        <v>0</v>
      </c>
      <c r="J406" s="76"/>
      <c r="K406" s="41"/>
    </row>
    <row r="407" spans="1:11" x14ac:dyDescent="0.25">
      <c r="D407" s="2"/>
      <c r="E407" s="2"/>
      <c r="F407" s="2"/>
      <c r="G407" s="2"/>
      <c r="H407" s="2"/>
      <c r="I407" s="12"/>
    </row>
    <row r="408" spans="1:11" x14ac:dyDescent="0.25">
      <c r="A408" s="1" t="s">
        <v>301</v>
      </c>
      <c r="D408" s="2"/>
      <c r="E408" s="2"/>
      <c r="F408" s="2"/>
      <c r="G408" s="2"/>
      <c r="H408" s="2"/>
      <c r="I408" s="12"/>
    </row>
    <row r="409" spans="1:11" x14ac:dyDescent="0.25">
      <c r="A409" s="33"/>
      <c r="B409" s="3">
        <v>8124</v>
      </c>
      <c r="C409" s="3"/>
      <c r="D409" s="4">
        <v>0</v>
      </c>
      <c r="E409" s="4"/>
      <c r="F409" s="4"/>
      <c r="G409" s="4"/>
      <c r="H409" s="10">
        <v>0</v>
      </c>
      <c r="I409" s="34"/>
    </row>
    <row r="410" spans="1:11" x14ac:dyDescent="0.25">
      <c r="A410" s="33"/>
      <c r="B410" s="3">
        <v>8124</v>
      </c>
      <c r="C410" s="3" t="s">
        <v>302</v>
      </c>
      <c r="D410" s="4">
        <v>0</v>
      </c>
      <c r="E410" s="4"/>
      <c r="F410" s="4"/>
      <c r="G410" s="4"/>
      <c r="H410" s="10">
        <v>4000000</v>
      </c>
      <c r="I410" s="34" t="s">
        <v>303</v>
      </c>
    </row>
    <row r="411" spans="1:11" x14ac:dyDescent="0.25">
      <c r="A411" s="3"/>
      <c r="B411" s="3">
        <v>8124</v>
      </c>
      <c r="C411" s="3" t="s">
        <v>304</v>
      </c>
      <c r="D411" s="4">
        <v>4500100</v>
      </c>
      <c r="E411" s="4">
        <v>3750000</v>
      </c>
      <c r="F411" s="4"/>
      <c r="G411" s="4"/>
      <c r="H411" s="10">
        <v>1000000</v>
      </c>
      <c r="I411" s="11" t="s">
        <v>305</v>
      </c>
    </row>
    <row r="412" spans="1:11" x14ac:dyDescent="0.25">
      <c r="D412" s="18">
        <f>SUM(D409:D411)</f>
        <v>4500100</v>
      </c>
      <c r="E412" s="2">
        <f>SUM(E409:E411)</f>
        <v>3750000</v>
      </c>
      <c r="F412" s="2"/>
      <c r="G412" s="2"/>
      <c r="H412" s="2">
        <f>SUM(H409:H411)</f>
        <v>5000000</v>
      </c>
      <c r="I412" s="5"/>
      <c r="J412" s="16"/>
    </row>
    <row r="413" spans="1:11" x14ac:dyDescent="0.25">
      <c r="D413" s="2"/>
      <c r="E413" s="2"/>
      <c r="F413" s="2"/>
      <c r="G413" s="2"/>
      <c r="H413" s="2"/>
      <c r="I413" s="5"/>
    </row>
    <row r="414" spans="1:11" x14ac:dyDescent="0.25">
      <c r="D414" s="46">
        <f>D402+D398+D392+D348+D340+D329+D306+D285+D270+D266+D254+D243+D238+D214+D206+D198+D190+D182+D172+D166+D159+D153+D146+D136+D125+D121+D114+D110+D99+D78+D62+D54+D47+D42+D36+D31+D27+D20+D13+D5+D406+D352+D104+D311+D277+D202</f>
        <v>70165100</v>
      </c>
      <c r="E414" s="46">
        <f>E5+E13+E20+E27+E31+E36+E42+E47+E54+E62+E78+E99+E104+E110+E114+E121+E125+E136+E146+E153+E159+E166+E172+E182+E190+E198+E206+E214+E238+E243+E254+E266+E270+E285+E306+E311+E329+E340+E348+E352+E392+E398+E402+E406+E277+E202</f>
        <v>55113153.359999999</v>
      </c>
      <c r="F414" s="2"/>
      <c r="G414" s="2"/>
      <c r="H414" s="18">
        <f>H5+H13+H20+H27+H31+H36+H42+H47+H54+H62+H78+H99+H104+H110+H114+H121+H125+H136+H146+H153+H159+H166+H172+H182+H190+H198+H202+H206+H214+H238+H243+H254+H266+H270+H277+H285+H306+H311+H329+H340+H348+H352+H392+H398+H402+H406+H412</f>
        <v>70916400</v>
      </c>
      <c r="I414" s="12">
        <f>I20+I27+I31+I36+I42+I47+I54+I62+I78+I99+I104+I110+I114+I121+I125+I136+I146+I153+I159+I166+I172+I182+I190+I198+I202+I206+I214+I238+I243+I254+I266+I270+I277+I285+I306+I311+I329+I340+I348+I352+I392+I398+I402+I406+I13</f>
        <v>-4248700</v>
      </c>
    </row>
    <row r="415" spans="1:11" x14ac:dyDescent="0.25">
      <c r="D415" s="2">
        <v>-70165100</v>
      </c>
      <c r="E415" s="2">
        <v>-58962153.359999999</v>
      </c>
      <c r="F415" s="2"/>
      <c r="G415" s="2"/>
      <c r="H415" s="2">
        <f>-'PŘÍJMY + VÝDAJE '!E60</f>
        <v>-5000000</v>
      </c>
      <c r="I415" s="12">
        <f>H414-I414</f>
        <v>75165100</v>
      </c>
    </row>
    <row r="416" spans="1:11" x14ac:dyDescent="0.25">
      <c r="C416" s="134"/>
      <c r="D416" s="72">
        <f>SUM(D414:D415)</f>
        <v>0</v>
      </c>
      <c r="E416" s="72">
        <f>SUM(E414:E415)</f>
        <v>-3849000</v>
      </c>
      <c r="F416" s="2"/>
      <c r="G416" s="2"/>
      <c r="H416" s="79">
        <f>SUM(H414:H415)</f>
        <v>65916400</v>
      </c>
      <c r="I416" s="12">
        <v>-5000000</v>
      </c>
      <c r="J416" s="16" t="s">
        <v>306</v>
      </c>
    </row>
    <row r="417" spans="3:9" x14ac:dyDescent="0.25">
      <c r="C417" s="134"/>
      <c r="D417" s="72"/>
      <c r="E417" s="72">
        <v>818000</v>
      </c>
      <c r="F417" s="82" t="s">
        <v>307</v>
      </c>
      <c r="G417" s="2"/>
      <c r="H417" s="2">
        <f>H414-H269-H143-H57-H51-H18+K18+K51+K57+K143+K389+K269</f>
        <v>51466400</v>
      </c>
      <c r="I417" s="45">
        <f>SUM(I415:I416)</f>
        <v>70165100</v>
      </c>
    </row>
    <row r="418" spans="3:9" x14ac:dyDescent="0.25">
      <c r="D418" s="72"/>
      <c r="E418" s="72">
        <v>3031000</v>
      </c>
      <c r="F418" s="82" t="s">
        <v>308</v>
      </c>
      <c r="G418" s="2"/>
      <c r="H418" s="2"/>
      <c r="I418" s="12">
        <f>I417-D414</f>
        <v>0</v>
      </c>
    </row>
    <row r="419" spans="3:9" x14ac:dyDescent="0.25">
      <c r="D419" s="72"/>
      <c r="E419" s="72">
        <f>SUM(E416:E418)</f>
        <v>0</v>
      </c>
      <c r="F419" s="2"/>
      <c r="G419" s="2"/>
      <c r="H419" s="2"/>
      <c r="I419" s="12"/>
    </row>
    <row r="420" spans="3:9" x14ac:dyDescent="0.25">
      <c r="D420" s="72"/>
      <c r="G420" s="2"/>
      <c r="H420" s="2"/>
      <c r="I420" s="5"/>
    </row>
    <row r="421" spans="3:9" x14ac:dyDescent="0.25">
      <c r="D421" s="2"/>
      <c r="E421" s="2"/>
      <c r="F421" s="2"/>
      <c r="G421" s="2"/>
      <c r="H421" s="2"/>
      <c r="I421" s="5"/>
    </row>
    <row r="422" spans="3:9" x14ac:dyDescent="0.25">
      <c r="D422" s="2"/>
      <c r="E422" s="2"/>
      <c r="F422" s="2"/>
      <c r="G422" s="2"/>
      <c r="H422" s="2"/>
      <c r="I422" s="5"/>
    </row>
    <row r="423" spans="3:9" x14ac:dyDescent="0.25">
      <c r="D423" s="2"/>
      <c r="E423" s="2"/>
      <c r="F423" s="2"/>
      <c r="G423" s="2"/>
      <c r="H423" s="2"/>
      <c r="I423" s="5"/>
    </row>
    <row r="424" spans="3:9" x14ac:dyDescent="0.25">
      <c r="D424" s="2"/>
      <c r="E424" s="2"/>
      <c r="F424" s="2"/>
      <c r="G424" s="2"/>
      <c r="H424" s="2"/>
      <c r="I424" s="5"/>
    </row>
    <row r="425" spans="3:9" x14ac:dyDescent="0.25">
      <c r="D425" s="2"/>
      <c r="E425" s="2"/>
      <c r="F425" s="2"/>
      <c r="G425" s="2"/>
      <c r="H425" s="2"/>
      <c r="I425" s="5"/>
    </row>
    <row r="426" spans="3:9" x14ac:dyDescent="0.25">
      <c r="D426" s="2"/>
      <c r="E426" s="2"/>
      <c r="F426" s="2"/>
      <c r="G426" s="2"/>
      <c r="H426" s="2"/>
      <c r="I426" s="5"/>
    </row>
    <row r="427" spans="3:9" x14ac:dyDescent="0.25">
      <c r="D427" s="2"/>
      <c r="E427" s="2"/>
      <c r="F427" s="2"/>
      <c r="G427" s="2"/>
      <c r="H427" s="2"/>
      <c r="I427" s="5"/>
    </row>
    <row r="428" spans="3:9" x14ac:dyDescent="0.25">
      <c r="D428" s="2"/>
      <c r="E428" s="2"/>
      <c r="F428" s="2"/>
      <c r="G428" s="2"/>
      <c r="H428" s="2"/>
      <c r="I428" s="5"/>
    </row>
    <row r="429" spans="3:9" x14ac:dyDescent="0.25">
      <c r="D429" s="2"/>
      <c r="E429" s="2"/>
      <c r="F429" s="2"/>
      <c r="G429" s="2"/>
      <c r="H429" s="2"/>
      <c r="I429" s="5"/>
    </row>
    <row r="430" spans="3:9" x14ac:dyDescent="0.25">
      <c r="D430" s="2"/>
      <c r="E430" s="2"/>
      <c r="F430" s="2"/>
      <c r="G430" s="2"/>
      <c r="H430" s="2"/>
      <c r="I430" s="5"/>
    </row>
    <row r="431" spans="3:9" x14ac:dyDescent="0.25">
      <c r="D431" s="2"/>
      <c r="E431" s="2"/>
      <c r="F431" s="2"/>
      <c r="G431" s="2"/>
      <c r="H431" s="2"/>
      <c r="I431" s="5"/>
    </row>
    <row r="432" spans="3:9" x14ac:dyDescent="0.25">
      <c r="D432" s="2"/>
      <c r="E432" s="2"/>
      <c r="F432" s="2"/>
      <c r="G432" s="2"/>
      <c r="H432" s="2"/>
      <c r="I432" s="5"/>
    </row>
    <row r="433" spans="4:9" x14ac:dyDescent="0.25">
      <c r="D433" s="2"/>
      <c r="E433" s="2"/>
      <c r="F433" s="2"/>
      <c r="G433" s="2"/>
      <c r="H433" s="2"/>
      <c r="I433" s="5"/>
    </row>
    <row r="434" spans="4:9" x14ac:dyDescent="0.25">
      <c r="D434" s="2"/>
      <c r="E434" s="2"/>
      <c r="F434" s="2"/>
      <c r="G434" s="2"/>
      <c r="H434" s="2"/>
      <c r="I434" s="5"/>
    </row>
    <row r="435" spans="4:9" x14ac:dyDescent="0.25">
      <c r="D435" s="2"/>
      <c r="E435" s="2"/>
      <c r="F435" s="2"/>
      <c r="G435" s="2"/>
      <c r="H435" s="2"/>
      <c r="I435" s="5"/>
    </row>
    <row r="436" spans="4:9" x14ac:dyDescent="0.25">
      <c r="D436" s="2"/>
      <c r="E436" s="2"/>
      <c r="F436" s="2"/>
      <c r="G436" s="2"/>
      <c r="H436" s="2"/>
      <c r="I436" s="5"/>
    </row>
    <row r="437" spans="4:9" x14ac:dyDescent="0.25">
      <c r="D437" s="2"/>
      <c r="E437" s="2"/>
      <c r="F437" s="2"/>
      <c r="G437" s="2"/>
      <c r="H437" s="2"/>
      <c r="I437" s="5"/>
    </row>
    <row r="438" spans="4:9" x14ac:dyDescent="0.25">
      <c r="D438" s="2"/>
      <c r="E438" s="2"/>
      <c r="F438" s="2"/>
      <c r="G438" s="2"/>
      <c r="H438" s="2"/>
      <c r="I438" s="5"/>
    </row>
    <row r="439" spans="4:9" x14ac:dyDescent="0.25">
      <c r="D439" s="2"/>
      <c r="E439" s="2"/>
      <c r="F439" s="2"/>
      <c r="G439" s="2"/>
      <c r="H439" s="2"/>
      <c r="I439" s="5"/>
    </row>
    <row r="440" spans="4:9" x14ac:dyDescent="0.25">
      <c r="D440" s="2"/>
      <c r="E440" s="2"/>
      <c r="F440" s="2"/>
      <c r="G440" s="2"/>
      <c r="H440" s="2"/>
      <c r="I440" s="5"/>
    </row>
    <row r="441" spans="4:9" x14ac:dyDescent="0.25">
      <c r="D441" s="2"/>
      <c r="E441" s="2"/>
      <c r="F441" s="2"/>
      <c r="G441" s="2"/>
      <c r="H441" s="2"/>
      <c r="I441" s="5"/>
    </row>
    <row r="442" spans="4:9" x14ac:dyDescent="0.25">
      <c r="D442" s="2"/>
      <c r="E442" s="2"/>
      <c r="F442" s="2"/>
      <c r="G442" s="2"/>
      <c r="H442" s="2"/>
      <c r="I442" s="5"/>
    </row>
    <row r="443" spans="4:9" x14ac:dyDescent="0.25">
      <c r="D443" s="2"/>
      <c r="E443" s="2"/>
      <c r="F443" s="2"/>
      <c r="G443" s="2"/>
      <c r="H443" s="2"/>
      <c r="I443" s="5"/>
    </row>
    <row r="444" spans="4:9" x14ac:dyDescent="0.25">
      <c r="D444" s="2"/>
      <c r="E444" s="2"/>
      <c r="F444" s="2"/>
      <c r="G444" s="2"/>
      <c r="H444" s="2"/>
      <c r="I444" s="5"/>
    </row>
    <row r="445" spans="4:9" x14ac:dyDescent="0.25">
      <c r="D445" s="2"/>
      <c r="E445" s="2"/>
      <c r="F445" s="2"/>
      <c r="G445" s="2"/>
      <c r="H445" s="2"/>
      <c r="I445" s="5"/>
    </row>
    <row r="446" spans="4:9" x14ac:dyDescent="0.25">
      <c r="D446" s="2"/>
      <c r="E446" s="2"/>
      <c r="F446" s="2"/>
      <c r="G446" s="2"/>
      <c r="H446" s="2"/>
      <c r="I446" s="5"/>
    </row>
    <row r="447" spans="4:9" x14ac:dyDescent="0.25">
      <c r="D447" s="2"/>
      <c r="E447" s="2"/>
      <c r="F447" s="2"/>
      <c r="G447" s="2"/>
      <c r="H447" s="2"/>
      <c r="I447" s="5"/>
    </row>
    <row r="448" spans="4:9" x14ac:dyDescent="0.25">
      <c r="D448" s="2"/>
      <c r="E448" s="2"/>
      <c r="F448" s="2"/>
      <c r="G448" s="2"/>
      <c r="H448" s="2"/>
      <c r="I448" s="5"/>
    </row>
    <row r="449" spans="4:9" x14ac:dyDescent="0.25">
      <c r="D449" s="2"/>
      <c r="E449" s="2"/>
      <c r="F449" s="2"/>
      <c r="G449" s="2"/>
      <c r="H449" s="2"/>
      <c r="I449" s="5"/>
    </row>
    <row r="450" spans="4:9" x14ac:dyDescent="0.25">
      <c r="D450" s="2"/>
      <c r="E450" s="2"/>
      <c r="F450" s="2"/>
      <c r="G450" s="2"/>
      <c r="H450" s="2"/>
      <c r="I450" s="5"/>
    </row>
    <row r="451" spans="4:9" x14ac:dyDescent="0.25">
      <c r="D451" s="2"/>
      <c r="E451" s="2"/>
      <c r="F451" s="2"/>
      <c r="G451" s="2"/>
      <c r="H451" s="2"/>
      <c r="I451" s="5"/>
    </row>
    <row r="452" spans="4:9" x14ac:dyDescent="0.25">
      <c r="D452" s="2"/>
      <c r="E452" s="2"/>
      <c r="F452" s="2"/>
      <c r="G452" s="2"/>
      <c r="H452" s="2"/>
    </row>
    <row r="453" spans="4:9" x14ac:dyDescent="0.25">
      <c r="D453" s="2"/>
      <c r="E453" s="2"/>
      <c r="F453" s="2"/>
      <c r="G453" s="2"/>
      <c r="H453" s="2"/>
    </row>
    <row r="454" spans="4:9" x14ac:dyDescent="0.25">
      <c r="D454" s="2"/>
      <c r="E454" s="2"/>
      <c r="F454" s="2"/>
      <c r="G454" s="2"/>
      <c r="H454" s="2"/>
    </row>
    <row r="455" spans="4:9" x14ac:dyDescent="0.25">
      <c r="D455" s="2"/>
      <c r="E455" s="2"/>
      <c r="F455" s="2"/>
      <c r="G455" s="2"/>
      <c r="H455" s="2"/>
    </row>
    <row r="456" spans="4:9" x14ac:dyDescent="0.25">
      <c r="D456" s="2"/>
      <c r="E456" s="2"/>
      <c r="F456" s="2"/>
      <c r="G456" s="2"/>
      <c r="H456" s="2"/>
    </row>
    <row r="457" spans="4:9" x14ac:dyDescent="0.25">
      <c r="D457" s="2"/>
      <c r="E457" s="2"/>
      <c r="F457" s="2"/>
      <c r="G457" s="2"/>
      <c r="H457" s="2"/>
    </row>
    <row r="458" spans="4:9" x14ac:dyDescent="0.25">
      <c r="D458" s="2"/>
      <c r="E458" s="2"/>
      <c r="F458" s="2"/>
      <c r="G458" s="2"/>
      <c r="H458" s="2"/>
    </row>
    <row r="459" spans="4:9" x14ac:dyDescent="0.25">
      <c r="D459" s="2"/>
      <c r="E459" s="2"/>
      <c r="F459" s="2"/>
      <c r="G459" s="2"/>
      <c r="H459" s="2"/>
    </row>
    <row r="460" spans="4:9" x14ac:dyDescent="0.25">
      <c r="D460" s="2"/>
      <c r="E460" s="2"/>
      <c r="F460" s="2"/>
      <c r="G460" s="2"/>
      <c r="H460" s="2"/>
    </row>
    <row r="461" spans="4:9" x14ac:dyDescent="0.25">
      <c r="D461" s="2"/>
      <c r="E461" s="2"/>
      <c r="F461" s="2"/>
      <c r="G461" s="2"/>
      <c r="H461" s="2"/>
    </row>
    <row r="462" spans="4:9" x14ac:dyDescent="0.25">
      <c r="D462" s="2"/>
      <c r="E462" s="2"/>
      <c r="F462" s="2"/>
      <c r="G462" s="2"/>
      <c r="H462" s="2"/>
    </row>
    <row r="463" spans="4:9" x14ac:dyDescent="0.25">
      <c r="D463" s="2"/>
      <c r="E463" s="2"/>
      <c r="F463" s="2"/>
      <c r="G463" s="2"/>
      <c r="H463" s="2"/>
    </row>
    <row r="464" spans="4:9" x14ac:dyDescent="0.25">
      <c r="D464" s="2"/>
      <c r="E464" s="2"/>
      <c r="F464" s="2"/>
      <c r="G464" s="2"/>
      <c r="H464" s="2"/>
    </row>
    <row r="465" spans="4:8" x14ac:dyDescent="0.25">
      <c r="D465" s="2"/>
      <c r="E465" s="2"/>
      <c r="F465" s="2"/>
      <c r="G465" s="2"/>
      <c r="H465" s="2"/>
    </row>
    <row r="466" spans="4:8" x14ac:dyDescent="0.25">
      <c r="D466" s="2"/>
      <c r="E466" s="2"/>
      <c r="F466" s="2"/>
      <c r="G466" s="2"/>
      <c r="H466" s="2"/>
    </row>
    <row r="467" spans="4:8" x14ac:dyDescent="0.25">
      <c r="D467" s="2"/>
      <c r="E467" s="2"/>
      <c r="F467" s="2"/>
      <c r="G467" s="2"/>
      <c r="H467" s="2"/>
    </row>
    <row r="468" spans="4:8" x14ac:dyDescent="0.25">
      <c r="D468" s="2"/>
      <c r="E468" s="2"/>
      <c r="F468" s="2"/>
      <c r="G468" s="2"/>
      <c r="H468" s="2"/>
    </row>
    <row r="469" spans="4:8" x14ac:dyDescent="0.25">
      <c r="D469" s="2"/>
      <c r="E469" s="2"/>
      <c r="F469" s="2"/>
      <c r="G469" s="2"/>
      <c r="H469" s="2"/>
    </row>
    <row r="470" spans="4:8" x14ac:dyDescent="0.25">
      <c r="D470" s="2"/>
      <c r="E470" s="2"/>
      <c r="F470" s="2"/>
      <c r="G470" s="2"/>
      <c r="H470" s="2"/>
    </row>
    <row r="471" spans="4:8" x14ac:dyDescent="0.25">
      <c r="D471" s="2"/>
      <c r="E471" s="2"/>
      <c r="F471" s="2"/>
      <c r="G471" s="2"/>
      <c r="H471" s="2"/>
    </row>
    <row r="472" spans="4:8" x14ac:dyDescent="0.25">
      <c r="D472" s="2"/>
      <c r="E472" s="2"/>
      <c r="F472" s="2"/>
      <c r="G472" s="2"/>
      <c r="H472" s="2"/>
    </row>
    <row r="473" spans="4:8" x14ac:dyDescent="0.25">
      <c r="D473" s="2"/>
      <c r="E473" s="2"/>
      <c r="F473" s="2"/>
      <c r="G473" s="2"/>
      <c r="H473" s="2"/>
    </row>
    <row r="474" spans="4:8" x14ac:dyDescent="0.25">
      <c r="D474" s="2"/>
      <c r="E474" s="2"/>
      <c r="F474" s="2"/>
      <c r="G474" s="2"/>
      <c r="H474" s="2"/>
    </row>
    <row r="475" spans="4:8" x14ac:dyDescent="0.25">
      <c r="D475" s="2"/>
      <c r="E475" s="2"/>
      <c r="F475" s="2"/>
      <c r="G475" s="2"/>
      <c r="H475" s="2"/>
    </row>
    <row r="476" spans="4:8" x14ac:dyDescent="0.25">
      <c r="D476" s="2"/>
      <c r="E476" s="2"/>
      <c r="F476" s="2"/>
      <c r="G476" s="2"/>
      <c r="H476" s="2"/>
    </row>
    <row r="477" spans="4:8" x14ac:dyDescent="0.25">
      <c r="D477" s="2"/>
      <c r="E477" s="2"/>
      <c r="F477" s="2"/>
      <c r="G477" s="2"/>
      <c r="H477" s="2"/>
    </row>
    <row r="478" spans="4:8" x14ac:dyDescent="0.25">
      <c r="D478" s="2"/>
      <c r="E478" s="2"/>
      <c r="F478" s="2"/>
      <c r="G478" s="2"/>
      <c r="H478" s="2"/>
    </row>
    <row r="479" spans="4:8" x14ac:dyDescent="0.25">
      <c r="D479" s="2"/>
      <c r="E479" s="2"/>
      <c r="F479" s="2"/>
      <c r="G479" s="2"/>
      <c r="H479" s="2"/>
    </row>
    <row r="480" spans="4:8" x14ac:dyDescent="0.25">
      <c r="D480" s="2"/>
      <c r="E480" s="2"/>
      <c r="F480" s="2"/>
      <c r="G480" s="2"/>
      <c r="H480" s="2"/>
    </row>
    <row r="481" spans="4:8" x14ac:dyDescent="0.25">
      <c r="D481" s="2"/>
      <c r="E481" s="2"/>
      <c r="F481" s="2"/>
      <c r="G481" s="2"/>
      <c r="H481" s="2"/>
    </row>
    <row r="482" spans="4:8" x14ac:dyDescent="0.25">
      <c r="D482" s="2"/>
      <c r="E482" s="2"/>
      <c r="F482" s="2"/>
      <c r="G482" s="2"/>
      <c r="H482" s="2"/>
    </row>
    <row r="483" spans="4:8" x14ac:dyDescent="0.25">
      <c r="D483" s="2"/>
      <c r="E483" s="2"/>
      <c r="F483" s="2"/>
      <c r="G483" s="2"/>
      <c r="H483" s="2"/>
    </row>
    <row r="484" spans="4:8" x14ac:dyDescent="0.25">
      <c r="D484" s="2"/>
      <c r="E484" s="2"/>
      <c r="F484" s="2"/>
      <c r="G484" s="2"/>
      <c r="H484" s="2"/>
    </row>
    <row r="485" spans="4:8" x14ac:dyDescent="0.25">
      <c r="D485" s="2"/>
      <c r="E485" s="2"/>
      <c r="F485" s="2"/>
      <c r="G485" s="2"/>
      <c r="H485" s="2"/>
    </row>
    <row r="486" spans="4:8" x14ac:dyDescent="0.25">
      <c r="D486" s="2"/>
      <c r="E486" s="2"/>
      <c r="F486" s="2"/>
      <c r="G486" s="2"/>
      <c r="H486" s="2"/>
    </row>
    <row r="487" spans="4:8" x14ac:dyDescent="0.25">
      <c r="D487" s="2"/>
      <c r="E487" s="2"/>
      <c r="F487" s="2"/>
      <c r="G487" s="2"/>
      <c r="H487" s="2"/>
    </row>
    <row r="488" spans="4:8" x14ac:dyDescent="0.25">
      <c r="D488" s="2"/>
      <c r="E488" s="2"/>
      <c r="F488" s="2"/>
      <c r="G488" s="2"/>
      <c r="H488" s="2"/>
    </row>
    <row r="489" spans="4:8" x14ac:dyDescent="0.25">
      <c r="D489" s="2"/>
      <c r="E489" s="2"/>
      <c r="F489" s="2"/>
      <c r="G489" s="2"/>
      <c r="H489" s="2"/>
    </row>
    <row r="490" spans="4:8" x14ac:dyDescent="0.25">
      <c r="D490" s="2"/>
      <c r="E490" s="2"/>
      <c r="F490" s="2"/>
      <c r="G490" s="2"/>
      <c r="H490" s="2"/>
    </row>
    <row r="491" spans="4:8" x14ac:dyDescent="0.25">
      <c r="D491" s="2"/>
      <c r="E491" s="2"/>
      <c r="F491" s="2"/>
      <c r="G491" s="2"/>
      <c r="H491" s="2"/>
    </row>
    <row r="492" spans="4:8" x14ac:dyDescent="0.25">
      <c r="D492" s="2"/>
      <c r="E492" s="2"/>
      <c r="F492" s="2"/>
      <c r="G492" s="2"/>
      <c r="H492" s="2"/>
    </row>
    <row r="493" spans="4:8" x14ac:dyDescent="0.25">
      <c r="D493" s="2"/>
      <c r="E493" s="2"/>
      <c r="F493" s="2"/>
      <c r="G493" s="2"/>
      <c r="H493" s="2"/>
    </row>
    <row r="494" spans="4:8" x14ac:dyDescent="0.25">
      <c r="D494" s="2"/>
      <c r="E494" s="2"/>
      <c r="F494" s="2"/>
      <c r="G494" s="2"/>
      <c r="H494" s="2"/>
    </row>
    <row r="495" spans="4:8" x14ac:dyDescent="0.25">
      <c r="D495" s="2"/>
      <c r="E495" s="2"/>
      <c r="F495" s="2"/>
      <c r="G495" s="2"/>
      <c r="H495" s="2"/>
    </row>
    <row r="496" spans="4:8" x14ac:dyDescent="0.25">
      <c r="D496" s="2"/>
      <c r="E496" s="2"/>
      <c r="F496" s="2"/>
      <c r="G496" s="2"/>
      <c r="H496" s="2"/>
    </row>
    <row r="497" spans="4:8" x14ac:dyDescent="0.25">
      <c r="D497" s="2"/>
      <c r="E497" s="2"/>
      <c r="F497" s="2"/>
      <c r="G497" s="2"/>
      <c r="H497" s="2"/>
    </row>
    <row r="498" spans="4:8" x14ac:dyDescent="0.25">
      <c r="D498" s="2"/>
      <c r="E498" s="2"/>
      <c r="F498" s="2"/>
      <c r="G498" s="2"/>
      <c r="H498" s="2"/>
    </row>
    <row r="499" spans="4:8" x14ac:dyDescent="0.25">
      <c r="D499" s="2"/>
      <c r="E499" s="2"/>
      <c r="F499" s="2"/>
      <c r="G499" s="2"/>
      <c r="H499" s="2"/>
    </row>
    <row r="500" spans="4:8" x14ac:dyDescent="0.25">
      <c r="D500" s="2"/>
      <c r="E500" s="2"/>
      <c r="F500" s="2"/>
      <c r="G500" s="2"/>
      <c r="H500" s="2"/>
    </row>
    <row r="501" spans="4:8" x14ac:dyDescent="0.25">
      <c r="D501" s="2"/>
      <c r="E501" s="2"/>
      <c r="F501" s="2"/>
      <c r="G501" s="2"/>
      <c r="H501" s="2"/>
    </row>
    <row r="502" spans="4:8" x14ac:dyDescent="0.25">
      <c r="D502" s="2"/>
      <c r="E502" s="2"/>
      <c r="F502" s="2"/>
      <c r="G502" s="2"/>
      <c r="H502" s="2"/>
    </row>
    <row r="503" spans="4:8" x14ac:dyDescent="0.25">
      <c r="D503" s="2"/>
      <c r="E503" s="2"/>
      <c r="F503" s="2"/>
      <c r="G503" s="2"/>
      <c r="H503" s="2"/>
    </row>
    <row r="504" spans="4:8" x14ac:dyDescent="0.25">
      <c r="D504" s="2"/>
      <c r="E504" s="2"/>
      <c r="F504" s="2"/>
      <c r="G504" s="2"/>
      <c r="H504" s="2"/>
    </row>
    <row r="505" spans="4:8" x14ac:dyDescent="0.25">
      <c r="D505" s="2"/>
      <c r="E505" s="2"/>
      <c r="F505" s="2"/>
      <c r="G505" s="2"/>
      <c r="H505" s="2"/>
    </row>
    <row r="506" spans="4:8" x14ac:dyDescent="0.25">
      <c r="D506" s="2"/>
      <c r="E506" s="2"/>
      <c r="F506" s="2"/>
      <c r="G506" s="2"/>
      <c r="H506" s="2"/>
    </row>
    <row r="507" spans="4:8" x14ac:dyDescent="0.25">
      <c r="D507" s="2"/>
      <c r="E507" s="2"/>
      <c r="F507" s="2"/>
      <c r="G507" s="2"/>
      <c r="H507" s="2"/>
    </row>
    <row r="508" spans="4:8" x14ac:dyDescent="0.25">
      <c r="D508" s="2"/>
      <c r="E508" s="2"/>
      <c r="F508" s="2"/>
      <c r="G508" s="2"/>
      <c r="H508" s="2"/>
    </row>
    <row r="509" spans="4:8" x14ac:dyDescent="0.25">
      <c r="D509" s="2"/>
      <c r="E509" s="2"/>
      <c r="F509" s="2"/>
      <c r="G509" s="2"/>
      <c r="H509" s="2"/>
    </row>
    <row r="510" spans="4:8" x14ac:dyDescent="0.25">
      <c r="D510" s="2"/>
      <c r="E510" s="2"/>
      <c r="F510" s="2"/>
      <c r="G510" s="2"/>
      <c r="H510" s="2"/>
    </row>
    <row r="511" spans="4:8" x14ac:dyDescent="0.25">
      <c r="D511" s="2"/>
      <c r="E511" s="2"/>
      <c r="F511" s="2"/>
      <c r="G511" s="2"/>
      <c r="H511" s="2"/>
    </row>
    <row r="512" spans="4:8" x14ac:dyDescent="0.25">
      <c r="D512" s="2"/>
      <c r="E512" s="2"/>
      <c r="F512" s="2"/>
      <c r="G512" s="2"/>
      <c r="H512" s="2"/>
    </row>
    <row r="513" spans="4:8" x14ac:dyDescent="0.25">
      <c r="D513" s="2"/>
      <c r="E513" s="2"/>
      <c r="F513" s="2"/>
      <c r="G513" s="2"/>
      <c r="H513" s="2"/>
    </row>
    <row r="514" spans="4:8" x14ac:dyDescent="0.25">
      <c r="D514" s="2"/>
      <c r="E514" s="2"/>
      <c r="F514" s="2"/>
      <c r="G514" s="2"/>
      <c r="H514" s="2"/>
    </row>
    <row r="515" spans="4:8" x14ac:dyDescent="0.25">
      <c r="D515" s="2"/>
      <c r="E515" s="2"/>
      <c r="F515" s="2"/>
      <c r="G515" s="2"/>
      <c r="H515" s="2"/>
    </row>
    <row r="516" spans="4:8" x14ac:dyDescent="0.25">
      <c r="D516" s="2"/>
      <c r="E516" s="2"/>
      <c r="F516" s="2"/>
      <c r="G516" s="2"/>
      <c r="H516" s="2"/>
    </row>
    <row r="517" spans="4:8" x14ac:dyDescent="0.25">
      <c r="D517" s="2"/>
      <c r="E517" s="2"/>
      <c r="F517" s="2"/>
      <c r="G517" s="2"/>
      <c r="H517" s="2"/>
    </row>
    <row r="518" spans="4:8" x14ac:dyDescent="0.25">
      <c r="D518" s="2"/>
      <c r="E518" s="2"/>
      <c r="F518" s="2"/>
      <c r="G518" s="2"/>
      <c r="H518" s="2"/>
    </row>
    <row r="519" spans="4:8" x14ac:dyDescent="0.25">
      <c r="D519" s="2"/>
      <c r="E519" s="2"/>
      <c r="F519" s="2"/>
      <c r="G519" s="2"/>
      <c r="H519" s="2"/>
    </row>
    <row r="520" spans="4:8" x14ac:dyDescent="0.25">
      <c r="D520" s="2"/>
      <c r="E520" s="2"/>
      <c r="F520" s="2"/>
      <c r="G520" s="2"/>
      <c r="H520" s="2"/>
    </row>
    <row r="521" spans="4:8" x14ac:dyDescent="0.25">
      <c r="D521" s="2"/>
      <c r="E521" s="2"/>
      <c r="F521" s="2"/>
      <c r="G521" s="2"/>
      <c r="H521" s="2"/>
    </row>
    <row r="522" spans="4:8" x14ac:dyDescent="0.25">
      <c r="D522" s="2"/>
      <c r="E522" s="2"/>
      <c r="F522" s="2"/>
      <c r="G522" s="2"/>
      <c r="H522" s="2"/>
    </row>
    <row r="523" spans="4:8" x14ac:dyDescent="0.25">
      <c r="D523" s="2"/>
      <c r="E523" s="2"/>
      <c r="F523" s="2"/>
      <c r="G523" s="2"/>
      <c r="H523" s="2"/>
    </row>
    <row r="524" spans="4:8" x14ac:dyDescent="0.25">
      <c r="D524" s="2"/>
      <c r="E524" s="2"/>
      <c r="F524" s="2"/>
      <c r="G524" s="2"/>
      <c r="H524" s="2"/>
    </row>
    <row r="525" spans="4:8" x14ac:dyDescent="0.25">
      <c r="D525" s="2"/>
      <c r="E525" s="2"/>
      <c r="F525" s="2"/>
      <c r="G525" s="2"/>
      <c r="H525" s="2"/>
    </row>
    <row r="526" spans="4:8" x14ac:dyDescent="0.25">
      <c r="D526" s="2"/>
      <c r="E526" s="2"/>
      <c r="F526" s="2"/>
      <c r="G526" s="2"/>
      <c r="H526" s="2"/>
    </row>
    <row r="527" spans="4:8" x14ac:dyDescent="0.25">
      <c r="D527" s="2"/>
      <c r="E527" s="2"/>
      <c r="F527" s="2"/>
      <c r="G527" s="2"/>
      <c r="H527" s="2"/>
    </row>
    <row r="528" spans="4:8" x14ac:dyDescent="0.25">
      <c r="D528" s="2"/>
      <c r="E528" s="2"/>
      <c r="F528" s="2"/>
      <c r="G528" s="2"/>
      <c r="H528" s="2"/>
    </row>
    <row r="529" spans="4:8" x14ac:dyDescent="0.25">
      <c r="D529" s="2"/>
      <c r="E529" s="2"/>
      <c r="F529" s="2"/>
      <c r="G529" s="2"/>
      <c r="H529" s="2"/>
    </row>
    <row r="530" spans="4:8" x14ac:dyDescent="0.25">
      <c r="D530" s="2"/>
      <c r="E530" s="2"/>
      <c r="F530" s="2"/>
      <c r="G530" s="2"/>
      <c r="H530" s="2"/>
    </row>
    <row r="531" spans="4:8" x14ac:dyDescent="0.25">
      <c r="D531" s="2"/>
      <c r="E531" s="2"/>
      <c r="F531" s="2"/>
      <c r="G531" s="2"/>
      <c r="H531" s="2"/>
    </row>
    <row r="532" spans="4:8" x14ac:dyDescent="0.25">
      <c r="D532" s="2"/>
      <c r="E532" s="2"/>
      <c r="F532" s="2"/>
      <c r="G532" s="2"/>
      <c r="H532" s="2"/>
    </row>
    <row r="533" spans="4:8" x14ac:dyDescent="0.25">
      <c r="D533" s="2"/>
      <c r="E533" s="2"/>
      <c r="F533" s="2"/>
      <c r="G533" s="2"/>
      <c r="H533" s="2"/>
    </row>
    <row r="534" spans="4:8" x14ac:dyDescent="0.25">
      <c r="D534" s="2"/>
      <c r="E534" s="2"/>
      <c r="F534" s="2"/>
      <c r="G534" s="2"/>
      <c r="H534" s="2"/>
    </row>
    <row r="535" spans="4:8" x14ac:dyDescent="0.25">
      <c r="D535" s="2"/>
      <c r="E535" s="2"/>
      <c r="F535" s="2"/>
      <c r="G535" s="2"/>
      <c r="H535" s="2"/>
    </row>
    <row r="536" spans="4:8" x14ac:dyDescent="0.25">
      <c r="D536" s="2"/>
      <c r="E536" s="2"/>
      <c r="F536" s="2"/>
      <c r="G536" s="2"/>
      <c r="H536" s="2"/>
    </row>
    <row r="537" spans="4:8" x14ac:dyDescent="0.25">
      <c r="D537" s="2"/>
      <c r="E537" s="2"/>
      <c r="F537" s="2"/>
      <c r="G537" s="2"/>
      <c r="H537" s="2"/>
    </row>
    <row r="538" spans="4:8" x14ac:dyDescent="0.25">
      <c r="D538" s="2"/>
      <c r="E538" s="2"/>
      <c r="F538" s="2"/>
      <c r="G538" s="2"/>
      <c r="H538" s="2"/>
    </row>
    <row r="539" spans="4:8" x14ac:dyDescent="0.25">
      <c r="D539" s="2"/>
      <c r="E539" s="2"/>
      <c r="F539" s="2"/>
      <c r="G539" s="2"/>
      <c r="H539" s="2"/>
    </row>
    <row r="540" spans="4:8" x14ac:dyDescent="0.25">
      <c r="D540" s="2"/>
      <c r="E540" s="2"/>
      <c r="F540" s="2"/>
      <c r="G540" s="2"/>
      <c r="H540" s="2"/>
    </row>
    <row r="541" spans="4:8" x14ac:dyDescent="0.25">
      <c r="D541" s="2"/>
      <c r="E541" s="2"/>
      <c r="F541" s="2"/>
      <c r="G541" s="2"/>
      <c r="H541" s="2"/>
    </row>
    <row r="542" spans="4:8" x14ac:dyDescent="0.25">
      <c r="D542" s="2"/>
      <c r="E542" s="2"/>
      <c r="F542" s="2"/>
      <c r="G542" s="2"/>
      <c r="H542" s="2"/>
    </row>
    <row r="543" spans="4:8" x14ac:dyDescent="0.25">
      <c r="D543" s="2"/>
      <c r="E543" s="2"/>
      <c r="F543" s="2"/>
      <c r="G543" s="2"/>
      <c r="H543" s="2"/>
    </row>
    <row r="544" spans="4:8" x14ac:dyDescent="0.25">
      <c r="D544" s="2"/>
      <c r="E544" s="2"/>
      <c r="F544" s="2"/>
      <c r="G544" s="2"/>
      <c r="H544" s="2"/>
    </row>
    <row r="545" spans="4:8" x14ac:dyDescent="0.25">
      <c r="D545" s="2"/>
      <c r="E545" s="2"/>
      <c r="F545" s="2"/>
      <c r="G545" s="2"/>
      <c r="H545" s="2"/>
    </row>
    <row r="546" spans="4:8" x14ac:dyDescent="0.25">
      <c r="D546" s="2"/>
      <c r="E546" s="2"/>
      <c r="F546" s="2"/>
      <c r="G546" s="2"/>
      <c r="H546" s="2"/>
    </row>
    <row r="547" spans="4:8" x14ac:dyDescent="0.25">
      <c r="D547" s="2"/>
      <c r="E547" s="2"/>
      <c r="F547" s="2"/>
      <c r="G547" s="2"/>
      <c r="H547" s="2"/>
    </row>
    <row r="548" spans="4:8" x14ac:dyDescent="0.25">
      <c r="D548" s="2"/>
      <c r="E548" s="2"/>
      <c r="F548" s="2"/>
      <c r="G548" s="2"/>
      <c r="H548" s="2"/>
    </row>
    <row r="549" spans="4:8" x14ac:dyDescent="0.25">
      <c r="D549" s="2"/>
      <c r="E549" s="2"/>
      <c r="F549" s="2"/>
      <c r="G549" s="2"/>
      <c r="H549" s="2"/>
    </row>
    <row r="550" spans="4:8" x14ac:dyDescent="0.25">
      <c r="D550" s="2"/>
      <c r="E550" s="2"/>
      <c r="F550" s="2"/>
      <c r="G550" s="2"/>
      <c r="H550" s="2"/>
    </row>
    <row r="551" spans="4:8" x14ac:dyDescent="0.25">
      <c r="D551" s="2"/>
      <c r="E551" s="2"/>
      <c r="F551" s="2"/>
      <c r="G551" s="2"/>
      <c r="H551" s="2"/>
    </row>
    <row r="552" spans="4:8" x14ac:dyDescent="0.25">
      <c r="D552" s="2"/>
      <c r="E552" s="2"/>
      <c r="F552" s="2"/>
      <c r="G552" s="2"/>
      <c r="H552" s="2"/>
    </row>
    <row r="553" spans="4:8" x14ac:dyDescent="0.25">
      <c r="D553" s="2"/>
      <c r="E553" s="2"/>
      <c r="F553" s="2"/>
      <c r="G553" s="2"/>
      <c r="H553" s="2"/>
    </row>
    <row r="554" spans="4:8" x14ac:dyDescent="0.25">
      <c r="D554" s="2"/>
      <c r="E554" s="2"/>
      <c r="F554" s="2"/>
      <c r="G554" s="2"/>
      <c r="H554" s="2"/>
    </row>
    <row r="555" spans="4:8" x14ac:dyDescent="0.25">
      <c r="D555" s="2"/>
      <c r="E555" s="2"/>
      <c r="F555" s="2"/>
      <c r="G555" s="2"/>
      <c r="H555" s="2"/>
    </row>
    <row r="556" spans="4:8" x14ac:dyDescent="0.25">
      <c r="D556" s="2"/>
      <c r="E556" s="2"/>
      <c r="F556" s="2"/>
      <c r="G556" s="2"/>
      <c r="H556" s="2"/>
    </row>
    <row r="557" spans="4:8" x14ac:dyDescent="0.25">
      <c r="D557" s="2"/>
      <c r="E557" s="2"/>
      <c r="F557" s="2"/>
      <c r="G557" s="2"/>
      <c r="H557" s="2"/>
    </row>
    <row r="558" spans="4:8" x14ac:dyDescent="0.25">
      <c r="D558" s="2"/>
      <c r="E558" s="2"/>
      <c r="F558" s="2"/>
      <c r="G558" s="2"/>
      <c r="H558" s="2"/>
    </row>
    <row r="559" spans="4:8" x14ac:dyDescent="0.25">
      <c r="D559" s="2"/>
      <c r="E559" s="2"/>
      <c r="F559" s="2"/>
      <c r="G559" s="2"/>
      <c r="H559" s="2"/>
    </row>
    <row r="560" spans="4:8" x14ac:dyDescent="0.25">
      <c r="D560" s="2"/>
      <c r="E560" s="2"/>
      <c r="F560" s="2"/>
      <c r="G560" s="2"/>
      <c r="H560" s="2"/>
    </row>
    <row r="561" spans="4:8" x14ac:dyDescent="0.25">
      <c r="D561" s="2"/>
      <c r="E561" s="2"/>
      <c r="F561" s="2"/>
      <c r="G561" s="2"/>
      <c r="H561" s="2"/>
    </row>
    <row r="562" spans="4:8" x14ac:dyDescent="0.25">
      <c r="D562" s="2"/>
      <c r="E562" s="2"/>
      <c r="F562" s="2"/>
      <c r="G562" s="2"/>
      <c r="H562" s="2"/>
    </row>
    <row r="563" spans="4:8" x14ac:dyDescent="0.25">
      <c r="D563" s="2"/>
      <c r="E563" s="2"/>
      <c r="F563" s="2"/>
      <c r="G563" s="2"/>
      <c r="H563" s="2"/>
    </row>
    <row r="564" spans="4:8" x14ac:dyDescent="0.25">
      <c r="D564" s="2"/>
      <c r="E564" s="2"/>
      <c r="F564" s="2"/>
      <c r="G564" s="2"/>
      <c r="H564" s="2"/>
    </row>
    <row r="565" spans="4:8" x14ac:dyDescent="0.25">
      <c r="D565" s="2"/>
      <c r="E565" s="2"/>
      <c r="F565" s="2"/>
      <c r="G565" s="2"/>
      <c r="H565" s="2"/>
    </row>
    <row r="566" spans="4:8" x14ac:dyDescent="0.25">
      <c r="D566" s="2"/>
      <c r="E566" s="2"/>
      <c r="F566" s="2"/>
      <c r="G566" s="2"/>
      <c r="H566" s="2"/>
    </row>
    <row r="567" spans="4:8" x14ac:dyDescent="0.25">
      <c r="D567" s="2"/>
      <c r="E567" s="2"/>
      <c r="F567" s="2"/>
      <c r="G567" s="2"/>
      <c r="H567" s="2"/>
    </row>
    <row r="568" spans="4:8" x14ac:dyDescent="0.25">
      <c r="D568" s="2"/>
      <c r="E568" s="2"/>
      <c r="F568" s="2"/>
      <c r="G568" s="2"/>
      <c r="H568" s="2"/>
    </row>
    <row r="569" spans="4:8" x14ac:dyDescent="0.25">
      <c r="D569" s="2"/>
      <c r="E569" s="2"/>
      <c r="F569" s="2"/>
      <c r="G569" s="2"/>
      <c r="H569" s="2"/>
    </row>
    <row r="570" spans="4:8" x14ac:dyDescent="0.25">
      <c r="D570" s="2"/>
      <c r="E570" s="2"/>
      <c r="F570" s="2"/>
      <c r="G570" s="2"/>
      <c r="H570" s="2"/>
    </row>
    <row r="571" spans="4:8" x14ac:dyDescent="0.25">
      <c r="D571" s="2"/>
      <c r="E571" s="2"/>
      <c r="F571" s="2"/>
      <c r="G571" s="2"/>
      <c r="H571" s="2"/>
    </row>
    <row r="572" spans="4:8" x14ac:dyDescent="0.25">
      <c r="D572" s="2"/>
      <c r="E572" s="2"/>
      <c r="F572" s="2"/>
      <c r="G572" s="2"/>
      <c r="H572" s="2"/>
    </row>
    <row r="573" spans="4:8" x14ac:dyDescent="0.25">
      <c r="D573" s="2"/>
      <c r="E573" s="2"/>
      <c r="F573" s="2"/>
      <c r="G573" s="2"/>
      <c r="H573" s="2"/>
    </row>
    <row r="574" spans="4:8" x14ac:dyDescent="0.25">
      <c r="D574" s="2"/>
      <c r="E574" s="2"/>
      <c r="F574" s="2"/>
      <c r="G574" s="2"/>
      <c r="H574" s="2"/>
    </row>
    <row r="575" spans="4:8" x14ac:dyDescent="0.25">
      <c r="D575" s="2"/>
      <c r="E575" s="2"/>
      <c r="F575" s="2"/>
      <c r="G575" s="2"/>
      <c r="H575" s="2"/>
    </row>
    <row r="576" spans="4:8" x14ac:dyDescent="0.25">
      <c r="D576" s="2"/>
      <c r="E576" s="2"/>
      <c r="F576" s="2"/>
      <c r="G576" s="2"/>
      <c r="H576" s="2"/>
    </row>
    <row r="577" spans="4:8" x14ac:dyDescent="0.25">
      <c r="D577" s="2"/>
      <c r="E577" s="2"/>
      <c r="F577" s="2"/>
      <c r="G577" s="2"/>
      <c r="H577" s="2"/>
    </row>
    <row r="578" spans="4:8" x14ac:dyDescent="0.25">
      <c r="D578" s="2"/>
      <c r="E578" s="2"/>
      <c r="F578" s="2"/>
      <c r="G578" s="2"/>
      <c r="H578" s="2"/>
    </row>
    <row r="579" spans="4:8" x14ac:dyDescent="0.25">
      <c r="D579" s="2"/>
      <c r="E579" s="2"/>
      <c r="F579" s="2"/>
      <c r="G579" s="2"/>
      <c r="H579" s="2"/>
    </row>
    <row r="580" spans="4:8" x14ac:dyDescent="0.25">
      <c r="D580" s="2"/>
      <c r="E580" s="2"/>
      <c r="F580" s="2"/>
      <c r="G580" s="2"/>
      <c r="H580" s="2"/>
    </row>
    <row r="581" spans="4:8" x14ac:dyDescent="0.25">
      <c r="D581" s="2"/>
      <c r="E581" s="2"/>
      <c r="F581" s="2"/>
      <c r="G581" s="2"/>
      <c r="H581" s="2"/>
    </row>
    <row r="582" spans="4:8" x14ac:dyDescent="0.25">
      <c r="D582" s="2"/>
      <c r="E582" s="2"/>
      <c r="F582" s="2"/>
      <c r="G582" s="2"/>
      <c r="H582" s="2"/>
    </row>
    <row r="583" spans="4:8" x14ac:dyDescent="0.25">
      <c r="D583" s="2"/>
      <c r="E583" s="2"/>
      <c r="F583" s="2"/>
      <c r="G583" s="2"/>
      <c r="H583" s="2"/>
    </row>
    <row r="584" spans="4:8" x14ac:dyDescent="0.25">
      <c r="D584" s="2"/>
      <c r="E584" s="2"/>
      <c r="F584" s="2"/>
      <c r="G584" s="2"/>
      <c r="H584" s="2"/>
    </row>
    <row r="585" spans="4:8" x14ac:dyDescent="0.25">
      <c r="D585" s="2"/>
      <c r="E585" s="2"/>
      <c r="F585" s="2"/>
      <c r="G585" s="2"/>
      <c r="H585" s="2"/>
    </row>
    <row r="586" spans="4:8" x14ac:dyDescent="0.25">
      <c r="D586" s="2"/>
      <c r="E586" s="2"/>
      <c r="F586" s="2"/>
      <c r="G586" s="2"/>
      <c r="H586" s="2"/>
    </row>
    <row r="587" spans="4:8" x14ac:dyDescent="0.25">
      <c r="D587" s="2"/>
      <c r="E587" s="2"/>
      <c r="F587" s="2"/>
      <c r="G587" s="2"/>
      <c r="H587" s="2"/>
    </row>
    <row r="588" spans="4:8" x14ac:dyDescent="0.25">
      <c r="D588" s="2"/>
      <c r="E588" s="2"/>
      <c r="F588" s="2"/>
      <c r="G588" s="2"/>
      <c r="H588" s="2"/>
    </row>
    <row r="589" spans="4:8" x14ac:dyDescent="0.25">
      <c r="D589" s="2"/>
      <c r="E589" s="2"/>
      <c r="F589" s="2"/>
      <c r="G589" s="2"/>
      <c r="H589" s="2"/>
    </row>
    <row r="590" spans="4:8" x14ac:dyDescent="0.25">
      <c r="D590" s="2"/>
      <c r="E590" s="2"/>
      <c r="F590" s="2"/>
      <c r="G590" s="2"/>
      <c r="H590" s="2"/>
    </row>
    <row r="591" spans="4:8" x14ac:dyDescent="0.25">
      <c r="D591" s="2"/>
      <c r="E591" s="2"/>
      <c r="F591" s="2"/>
      <c r="G591" s="2"/>
      <c r="H591" s="2"/>
    </row>
    <row r="592" spans="4:8" x14ac:dyDescent="0.25">
      <c r="D592" s="2"/>
      <c r="E592" s="2"/>
      <c r="F592" s="2"/>
      <c r="G592" s="2"/>
      <c r="H592" s="2"/>
    </row>
    <row r="593" spans="4:8" x14ac:dyDescent="0.25">
      <c r="D593" s="2"/>
      <c r="E593" s="2"/>
      <c r="F593" s="2"/>
      <c r="G593" s="2"/>
      <c r="H593" s="2"/>
    </row>
    <row r="594" spans="4:8" x14ac:dyDescent="0.25">
      <c r="D594" s="2"/>
      <c r="E594" s="2"/>
      <c r="F594" s="2"/>
      <c r="G594" s="2"/>
      <c r="H594" s="2"/>
    </row>
    <row r="595" spans="4:8" x14ac:dyDescent="0.25">
      <c r="D595" s="2"/>
      <c r="E595" s="2"/>
      <c r="F595" s="2"/>
      <c r="G595" s="2"/>
      <c r="H595" s="2"/>
    </row>
    <row r="596" spans="4:8" x14ac:dyDescent="0.25">
      <c r="D596" s="2"/>
      <c r="E596" s="2"/>
      <c r="F596" s="2"/>
      <c r="G596" s="2"/>
      <c r="H596" s="2"/>
    </row>
    <row r="597" spans="4:8" x14ac:dyDescent="0.25">
      <c r="D597" s="2"/>
      <c r="E597" s="2"/>
      <c r="F597" s="2"/>
      <c r="G597" s="2"/>
      <c r="H597" s="2"/>
    </row>
    <row r="598" spans="4:8" x14ac:dyDescent="0.25">
      <c r="D598" s="2"/>
      <c r="E598" s="2"/>
      <c r="F598" s="2"/>
      <c r="G598" s="2"/>
      <c r="H598" s="2"/>
    </row>
    <row r="599" spans="4:8" x14ac:dyDescent="0.25">
      <c r="D599" s="2"/>
      <c r="E599" s="2"/>
      <c r="F599" s="2"/>
      <c r="G599" s="2"/>
      <c r="H599" s="2"/>
    </row>
    <row r="600" spans="4:8" x14ac:dyDescent="0.25">
      <c r="D600" s="2"/>
      <c r="E600" s="2"/>
      <c r="F600" s="2"/>
      <c r="G600" s="2"/>
      <c r="H600" s="2"/>
    </row>
    <row r="601" spans="4:8" x14ac:dyDescent="0.25">
      <c r="D601" s="2"/>
      <c r="E601" s="2"/>
      <c r="F601" s="2"/>
      <c r="G601" s="2"/>
      <c r="H601" s="2"/>
    </row>
    <row r="602" spans="4:8" x14ac:dyDescent="0.25">
      <c r="D602" s="2"/>
      <c r="E602" s="2"/>
      <c r="F602" s="2"/>
      <c r="G602" s="2"/>
      <c r="H602" s="2"/>
    </row>
    <row r="603" spans="4:8" x14ac:dyDescent="0.25">
      <c r="D603" s="2"/>
      <c r="E603" s="2"/>
      <c r="F603" s="2"/>
      <c r="G603" s="2"/>
      <c r="H603" s="2"/>
    </row>
    <row r="604" spans="4:8" x14ac:dyDescent="0.25">
      <c r="D604" s="2"/>
      <c r="E604" s="2"/>
      <c r="F604" s="2"/>
      <c r="G604" s="2"/>
      <c r="H604" s="2"/>
    </row>
    <row r="605" spans="4:8" x14ac:dyDescent="0.25">
      <c r="D605" s="2"/>
      <c r="E605" s="2"/>
      <c r="F605" s="2"/>
      <c r="G605" s="2"/>
      <c r="H605" s="2"/>
    </row>
    <row r="606" spans="4:8" x14ac:dyDescent="0.25">
      <c r="D606" s="2"/>
      <c r="E606" s="2"/>
      <c r="F606" s="2"/>
      <c r="G606" s="2"/>
      <c r="H606" s="2"/>
    </row>
    <row r="607" spans="4:8" x14ac:dyDescent="0.25">
      <c r="D607" s="2"/>
      <c r="E607" s="2"/>
      <c r="F607" s="2"/>
      <c r="G607" s="2"/>
      <c r="H607" s="2"/>
    </row>
    <row r="608" spans="4:8" x14ac:dyDescent="0.25">
      <c r="D608" s="2"/>
      <c r="E608" s="2"/>
      <c r="F608" s="2"/>
      <c r="G608" s="2"/>
      <c r="H608" s="2"/>
    </row>
    <row r="609" spans="4:8" x14ac:dyDescent="0.25">
      <c r="D609" s="2"/>
      <c r="E609" s="2"/>
      <c r="F609" s="2"/>
      <c r="G609" s="2"/>
      <c r="H609" s="2"/>
    </row>
    <row r="610" spans="4:8" x14ac:dyDescent="0.25">
      <c r="D610" s="2"/>
      <c r="E610" s="2"/>
      <c r="F610" s="2"/>
      <c r="G610" s="2"/>
      <c r="H610" s="2"/>
    </row>
    <row r="611" spans="4:8" x14ac:dyDescent="0.25">
      <c r="D611" s="2"/>
      <c r="E611" s="2"/>
      <c r="F611" s="2"/>
      <c r="G611" s="2"/>
      <c r="H611" s="2"/>
    </row>
    <row r="612" spans="4:8" x14ac:dyDescent="0.25">
      <c r="D612" s="2"/>
      <c r="E612" s="2"/>
      <c r="F612" s="2"/>
      <c r="G612" s="2"/>
      <c r="H612" s="2"/>
    </row>
    <row r="613" spans="4:8" x14ac:dyDescent="0.25">
      <c r="D613" s="2"/>
      <c r="E613" s="2"/>
      <c r="F613" s="2"/>
      <c r="G613" s="2"/>
      <c r="H613" s="2"/>
    </row>
    <row r="614" spans="4:8" x14ac:dyDescent="0.25">
      <c r="D614" s="2"/>
      <c r="E614" s="2"/>
      <c r="F614" s="2"/>
      <c r="G614" s="2"/>
      <c r="H614" s="2"/>
    </row>
    <row r="615" spans="4:8" x14ac:dyDescent="0.25">
      <c r="D615" s="2"/>
      <c r="E615" s="2"/>
      <c r="F615" s="2"/>
      <c r="G615" s="2"/>
      <c r="H615" s="2"/>
    </row>
    <row r="616" spans="4:8" x14ac:dyDescent="0.25">
      <c r="D616" s="2"/>
      <c r="E616" s="2"/>
      <c r="F616" s="2"/>
      <c r="G616" s="2"/>
      <c r="H616" s="2"/>
    </row>
    <row r="617" spans="4:8" x14ac:dyDescent="0.25">
      <c r="D617" s="2"/>
      <c r="E617" s="2"/>
      <c r="F617" s="2"/>
      <c r="G617" s="2"/>
      <c r="H617" s="2"/>
    </row>
    <row r="618" spans="4:8" x14ac:dyDescent="0.25">
      <c r="D618" s="2"/>
      <c r="E618" s="2"/>
      <c r="F618" s="2"/>
      <c r="G618" s="2"/>
      <c r="H618" s="2"/>
    </row>
    <row r="619" spans="4:8" x14ac:dyDescent="0.25">
      <c r="D619" s="2"/>
      <c r="E619" s="2"/>
      <c r="F619" s="2"/>
      <c r="G619" s="2"/>
      <c r="H619" s="2"/>
    </row>
    <row r="620" spans="4:8" x14ac:dyDescent="0.25">
      <c r="D620" s="2"/>
      <c r="E620" s="2"/>
      <c r="F620" s="2"/>
      <c r="G620" s="2"/>
      <c r="H620" s="2"/>
    </row>
    <row r="621" spans="4:8" x14ac:dyDescent="0.25">
      <c r="D621" s="2"/>
      <c r="E621" s="2"/>
      <c r="F621" s="2"/>
      <c r="G621" s="2"/>
      <c r="H621" s="2"/>
    </row>
    <row r="622" spans="4:8" x14ac:dyDescent="0.25">
      <c r="D622" s="2"/>
      <c r="E622" s="2"/>
      <c r="F622" s="2"/>
      <c r="G622" s="2"/>
      <c r="H622" s="2"/>
    </row>
    <row r="623" spans="4:8" x14ac:dyDescent="0.25">
      <c r="D623" s="2"/>
      <c r="E623" s="2"/>
      <c r="F623" s="2"/>
      <c r="G623" s="2"/>
      <c r="H623" s="2"/>
    </row>
    <row r="624" spans="4:8" x14ac:dyDescent="0.25">
      <c r="D624" s="2"/>
      <c r="E624" s="2"/>
      <c r="F624" s="2"/>
      <c r="G624" s="2"/>
      <c r="H624" s="2"/>
    </row>
    <row r="625" spans="4:8" x14ac:dyDescent="0.25">
      <c r="D625" s="2"/>
      <c r="E625" s="2"/>
      <c r="F625" s="2"/>
      <c r="G625" s="2"/>
      <c r="H625" s="2"/>
    </row>
    <row r="626" spans="4:8" x14ac:dyDescent="0.25">
      <c r="D626" s="2"/>
      <c r="E626" s="2"/>
      <c r="F626" s="2"/>
      <c r="G626" s="2"/>
      <c r="H626" s="2"/>
    </row>
    <row r="627" spans="4:8" x14ac:dyDescent="0.25">
      <c r="D627" s="2"/>
      <c r="E627" s="2"/>
      <c r="F627" s="2"/>
      <c r="G627" s="2"/>
      <c r="H627" s="2"/>
    </row>
    <row r="628" spans="4:8" x14ac:dyDescent="0.25">
      <c r="D628" s="2"/>
      <c r="E628" s="2"/>
      <c r="F628" s="2"/>
      <c r="G628" s="2"/>
      <c r="H628" s="2"/>
    </row>
    <row r="629" spans="4:8" x14ac:dyDescent="0.25">
      <c r="D629" s="2"/>
      <c r="E629" s="2"/>
      <c r="F629" s="2"/>
      <c r="G629" s="2"/>
      <c r="H629" s="2"/>
    </row>
    <row r="630" spans="4:8" x14ac:dyDescent="0.25">
      <c r="D630" s="2"/>
      <c r="E630" s="2"/>
      <c r="F630" s="2"/>
      <c r="G630" s="2"/>
      <c r="H630" s="2"/>
    </row>
    <row r="631" spans="4:8" x14ac:dyDescent="0.25">
      <c r="D631" s="2"/>
      <c r="E631" s="2"/>
      <c r="F631" s="2"/>
      <c r="G631" s="2"/>
      <c r="H631" s="2"/>
    </row>
    <row r="632" spans="4:8" x14ac:dyDescent="0.25">
      <c r="D632" s="2"/>
      <c r="E632" s="2"/>
      <c r="F632" s="2"/>
      <c r="G632" s="2"/>
      <c r="H632" s="2"/>
    </row>
    <row r="633" spans="4:8" x14ac:dyDescent="0.25">
      <c r="D633" s="2"/>
      <c r="E633" s="2"/>
      <c r="F633" s="2"/>
      <c r="G633" s="2"/>
      <c r="H633" s="2"/>
    </row>
    <row r="634" spans="4:8" x14ac:dyDescent="0.25">
      <c r="D634" s="2"/>
      <c r="E634" s="2"/>
      <c r="F634" s="2"/>
      <c r="G634" s="2"/>
      <c r="H634" s="2"/>
    </row>
    <row r="635" spans="4:8" x14ac:dyDescent="0.25">
      <c r="D635" s="2"/>
      <c r="E635" s="2"/>
      <c r="F635" s="2"/>
      <c r="G635" s="2"/>
      <c r="H635" s="2"/>
    </row>
    <row r="636" spans="4:8" x14ac:dyDescent="0.25">
      <c r="D636" s="2"/>
      <c r="E636" s="2"/>
      <c r="F636" s="2"/>
      <c r="G636" s="2"/>
      <c r="H636" s="2"/>
    </row>
    <row r="637" spans="4:8" x14ac:dyDescent="0.25">
      <c r="D637" s="2"/>
      <c r="E637" s="2"/>
      <c r="F637" s="2"/>
      <c r="G637" s="2"/>
      <c r="H637" s="2"/>
    </row>
    <row r="638" spans="4:8" x14ac:dyDescent="0.25">
      <c r="D638" s="2"/>
      <c r="E638" s="2"/>
      <c r="F638" s="2"/>
      <c r="G638" s="2"/>
      <c r="H638" s="2"/>
    </row>
    <row r="639" spans="4:8" x14ac:dyDescent="0.25">
      <c r="D639" s="2"/>
      <c r="E639" s="2"/>
      <c r="F639" s="2"/>
      <c r="G639" s="2"/>
      <c r="H639" s="2"/>
    </row>
    <row r="640" spans="4:8" x14ac:dyDescent="0.25">
      <c r="D640" s="2"/>
      <c r="E640" s="2"/>
      <c r="F640" s="2"/>
      <c r="G640" s="2"/>
      <c r="H640" s="2"/>
    </row>
    <row r="641" spans="4:8" x14ac:dyDescent="0.25">
      <c r="D641" s="2"/>
      <c r="E641" s="2"/>
      <c r="F641" s="2"/>
      <c r="G641" s="2"/>
      <c r="H641" s="2"/>
    </row>
    <row r="642" spans="4:8" x14ac:dyDescent="0.25">
      <c r="D642" s="2"/>
      <c r="E642" s="2"/>
      <c r="F642" s="2"/>
      <c r="G642" s="2"/>
      <c r="H642" s="2"/>
    </row>
    <row r="643" spans="4:8" x14ac:dyDescent="0.25">
      <c r="D643" s="2"/>
      <c r="E643" s="2"/>
      <c r="F643" s="2"/>
      <c r="G643" s="2"/>
      <c r="H643" s="2"/>
    </row>
    <row r="644" spans="4:8" x14ac:dyDescent="0.25">
      <c r="D644" s="2"/>
      <c r="E644" s="2"/>
      <c r="F644" s="2"/>
      <c r="G644" s="2"/>
      <c r="H644" s="2"/>
    </row>
    <row r="645" spans="4:8" x14ac:dyDescent="0.25">
      <c r="D645" s="2"/>
      <c r="E645" s="2"/>
      <c r="F645" s="2"/>
      <c r="G645" s="2"/>
      <c r="H645" s="2"/>
    </row>
    <row r="646" spans="4:8" x14ac:dyDescent="0.25">
      <c r="D646" s="2"/>
      <c r="E646" s="2"/>
      <c r="F646" s="2"/>
      <c r="G646" s="2"/>
      <c r="H646" s="2"/>
    </row>
    <row r="647" spans="4:8" x14ac:dyDescent="0.25">
      <c r="D647" s="2"/>
      <c r="E647" s="2"/>
      <c r="F647" s="2"/>
      <c r="G647" s="2"/>
      <c r="H647" s="2"/>
    </row>
    <row r="648" spans="4:8" x14ac:dyDescent="0.25">
      <c r="D648" s="2"/>
      <c r="E648" s="2"/>
      <c r="F648" s="2"/>
      <c r="G648" s="2"/>
      <c r="H648" s="2"/>
    </row>
    <row r="649" spans="4:8" x14ac:dyDescent="0.25">
      <c r="D649" s="2"/>
      <c r="E649" s="2"/>
      <c r="F649" s="2"/>
      <c r="G649" s="2"/>
      <c r="H649" s="2"/>
    </row>
    <row r="650" spans="4:8" x14ac:dyDescent="0.25">
      <c r="D650" s="2"/>
      <c r="E650" s="2"/>
      <c r="F650" s="2"/>
      <c r="G650" s="2"/>
      <c r="H650" s="2"/>
    </row>
    <row r="651" spans="4:8" x14ac:dyDescent="0.25">
      <c r="D651" s="2"/>
      <c r="E651" s="2"/>
      <c r="F651" s="2"/>
      <c r="G651" s="2"/>
      <c r="H651" s="2"/>
    </row>
    <row r="652" spans="4:8" x14ac:dyDescent="0.25">
      <c r="D652" s="2"/>
      <c r="E652" s="2"/>
      <c r="F652" s="2"/>
      <c r="G652" s="2"/>
      <c r="H652" s="2"/>
    </row>
    <row r="653" spans="4:8" x14ac:dyDescent="0.25">
      <c r="D653" s="2"/>
      <c r="E653" s="2"/>
      <c r="F653" s="2"/>
      <c r="G653" s="2"/>
      <c r="H653" s="2"/>
    </row>
    <row r="654" spans="4:8" x14ac:dyDescent="0.25">
      <c r="D654" s="2"/>
      <c r="E654" s="2"/>
      <c r="F654" s="2"/>
      <c r="G654" s="2"/>
      <c r="H654" s="2"/>
    </row>
    <row r="655" spans="4:8" x14ac:dyDescent="0.25">
      <c r="D655" s="2"/>
      <c r="E655" s="2"/>
      <c r="F655" s="2"/>
      <c r="G655" s="2"/>
      <c r="H655" s="2"/>
    </row>
    <row r="656" spans="4:8" x14ac:dyDescent="0.25">
      <c r="D656" s="2"/>
      <c r="E656" s="2"/>
      <c r="F656" s="2"/>
      <c r="G656" s="2"/>
      <c r="H656" s="2"/>
    </row>
    <row r="657" spans="4:8" x14ac:dyDescent="0.25">
      <c r="D657" s="2"/>
      <c r="E657" s="2"/>
      <c r="F657" s="2"/>
      <c r="G657" s="2"/>
      <c r="H657" s="2"/>
    </row>
    <row r="658" spans="4:8" x14ac:dyDescent="0.25">
      <c r="D658" s="2"/>
      <c r="E658" s="2"/>
      <c r="F658" s="2"/>
      <c r="G658" s="2"/>
      <c r="H658" s="2"/>
    </row>
    <row r="659" spans="4:8" x14ac:dyDescent="0.25">
      <c r="D659" s="2"/>
      <c r="E659" s="2"/>
      <c r="F659" s="2"/>
      <c r="G659" s="2"/>
      <c r="H659" s="2"/>
    </row>
    <row r="660" spans="4:8" x14ac:dyDescent="0.25">
      <c r="D660" s="2"/>
      <c r="E660" s="2"/>
      <c r="F660" s="2"/>
      <c r="G660" s="2"/>
      <c r="H660" s="2"/>
    </row>
    <row r="661" spans="4:8" x14ac:dyDescent="0.25">
      <c r="D661" s="2"/>
      <c r="E661" s="2"/>
      <c r="F661" s="2"/>
      <c r="G661" s="2"/>
      <c r="H661" s="2"/>
    </row>
    <row r="662" spans="4:8" x14ac:dyDescent="0.25">
      <c r="D662" s="2"/>
      <c r="E662" s="2"/>
      <c r="F662" s="2"/>
      <c r="G662" s="2"/>
      <c r="H662" s="2"/>
    </row>
    <row r="663" spans="4:8" x14ac:dyDescent="0.25">
      <c r="D663" s="2"/>
      <c r="E663" s="2"/>
      <c r="F663" s="2"/>
      <c r="G663" s="2"/>
      <c r="H663" s="2"/>
    </row>
    <row r="664" spans="4:8" x14ac:dyDescent="0.25">
      <c r="D664" s="2"/>
      <c r="E664" s="2"/>
      <c r="F664" s="2"/>
      <c r="G664" s="2"/>
      <c r="H664" s="2"/>
    </row>
    <row r="665" spans="4:8" x14ac:dyDescent="0.25">
      <c r="D665" s="2"/>
      <c r="E665" s="2"/>
      <c r="F665" s="2"/>
      <c r="G665" s="2"/>
      <c r="H665" s="2"/>
    </row>
    <row r="666" spans="4:8" x14ac:dyDescent="0.25">
      <c r="D666" s="2"/>
      <c r="E666" s="2"/>
      <c r="F666" s="2"/>
      <c r="G666" s="2"/>
      <c r="H666" s="2"/>
    </row>
    <row r="667" spans="4:8" x14ac:dyDescent="0.25">
      <c r="D667" s="2"/>
      <c r="E667" s="2"/>
      <c r="F667" s="2"/>
      <c r="G667" s="2"/>
      <c r="H667" s="2"/>
    </row>
    <row r="668" spans="4:8" x14ac:dyDescent="0.25">
      <c r="D668" s="2"/>
      <c r="E668" s="2"/>
      <c r="F668" s="2"/>
      <c r="G668" s="2"/>
      <c r="H668" s="2"/>
    </row>
    <row r="669" spans="4:8" x14ac:dyDescent="0.25">
      <c r="D669" s="2"/>
      <c r="E669" s="2"/>
      <c r="F669" s="2"/>
      <c r="G669" s="2"/>
      <c r="H669" s="2"/>
    </row>
    <row r="670" spans="4:8" x14ac:dyDescent="0.25">
      <c r="D670" s="2"/>
      <c r="E670" s="2"/>
      <c r="F670" s="2"/>
      <c r="G670" s="2"/>
      <c r="H670" s="2"/>
    </row>
    <row r="671" spans="4:8" x14ac:dyDescent="0.25">
      <c r="D671" s="2"/>
      <c r="E671" s="2"/>
      <c r="F671" s="2"/>
      <c r="G671" s="2"/>
      <c r="H671" s="2"/>
    </row>
    <row r="672" spans="4:8" x14ac:dyDescent="0.25">
      <c r="D672" s="2"/>
      <c r="E672" s="2"/>
      <c r="F672" s="2"/>
      <c r="G672" s="2"/>
      <c r="H672" s="2"/>
    </row>
    <row r="673" spans="4:8" x14ac:dyDescent="0.25">
      <c r="D673" s="2"/>
      <c r="E673" s="2"/>
      <c r="F673" s="2"/>
      <c r="G673" s="2"/>
      <c r="H673" s="2"/>
    </row>
    <row r="674" spans="4:8" x14ac:dyDescent="0.25">
      <c r="D674" s="2"/>
      <c r="E674" s="2"/>
      <c r="F674" s="2"/>
      <c r="G674" s="2"/>
      <c r="H674" s="2"/>
    </row>
    <row r="675" spans="4:8" x14ac:dyDescent="0.25">
      <c r="D675" s="2"/>
      <c r="E675" s="2"/>
      <c r="F675" s="2"/>
      <c r="G675" s="2"/>
      <c r="H675" s="2"/>
    </row>
    <row r="676" spans="4:8" x14ac:dyDescent="0.25">
      <c r="D676" s="2"/>
      <c r="E676" s="2"/>
      <c r="F676" s="2"/>
      <c r="G676" s="2"/>
      <c r="H676" s="2"/>
    </row>
    <row r="677" spans="4:8" x14ac:dyDescent="0.25">
      <c r="D677" s="2"/>
      <c r="E677" s="2"/>
      <c r="F677" s="2"/>
      <c r="G677" s="2"/>
      <c r="H677" s="2"/>
    </row>
    <row r="678" spans="4:8" x14ac:dyDescent="0.25">
      <c r="D678" s="2"/>
      <c r="E678" s="2"/>
      <c r="F678" s="2"/>
      <c r="G678" s="2"/>
      <c r="H678" s="2"/>
    </row>
    <row r="679" spans="4:8" x14ac:dyDescent="0.25">
      <c r="D679" s="2"/>
      <c r="E679" s="2"/>
      <c r="F679" s="2"/>
      <c r="G679" s="2"/>
      <c r="H679" s="2"/>
    </row>
    <row r="680" spans="4:8" x14ac:dyDescent="0.25">
      <c r="D680" s="2"/>
      <c r="E680" s="2"/>
      <c r="F680" s="2"/>
      <c r="G680" s="2"/>
      <c r="H680" s="2"/>
    </row>
    <row r="681" spans="4:8" x14ac:dyDescent="0.25">
      <c r="D681" s="2"/>
      <c r="E681" s="2"/>
      <c r="F681" s="2"/>
      <c r="G681" s="2"/>
      <c r="H681" s="2"/>
    </row>
    <row r="682" spans="4:8" x14ac:dyDescent="0.25">
      <c r="D682" s="2"/>
      <c r="E682" s="2"/>
      <c r="F682" s="2"/>
      <c r="G682" s="2"/>
      <c r="H682" s="2"/>
    </row>
    <row r="683" spans="4:8" x14ac:dyDescent="0.25">
      <c r="D683" s="2"/>
      <c r="E683" s="2"/>
      <c r="F683" s="2"/>
      <c r="G683" s="2"/>
      <c r="H683" s="2"/>
    </row>
    <row r="684" spans="4:8" x14ac:dyDescent="0.25">
      <c r="D684" s="2"/>
      <c r="E684" s="2"/>
      <c r="F684" s="2"/>
      <c r="G684" s="2"/>
      <c r="H684" s="2"/>
    </row>
    <row r="685" spans="4:8" x14ac:dyDescent="0.25">
      <c r="D685" s="2"/>
      <c r="E685" s="2"/>
      <c r="F685" s="2"/>
      <c r="G685" s="2"/>
      <c r="H685" s="2"/>
    </row>
    <row r="686" spans="4:8" x14ac:dyDescent="0.25">
      <c r="D686" s="2"/>
      <c r="E686" s="2"/>
      <c r="F686" s="2"/>
      <c r="G686" s="2"/>
      <c r="H686" s="2"/>
    </row>
    <row r="687" spans="4:8" x14ac:dyDescent="0.25">
      <c r="D687" s="2"/>
      <c r="E687" s="2"/>
      <c r="F687" s="2"/>
      <c r="G687" s="2"/>
      <c r="H687" s="2"/>
    </row>
    <row r="688" spans="4:8" x14ac:dyDescent="0.25">
      <c r="D688" s="2"/>
      <c r="E688" s="2"/>
      <c r="F688" s="2"/>
      <c r="G688" s="2"/>
      <c r="H688" s="2"/>
    </row>
    <row r="689" spans="4:8" x14ac:dyDescent="0.25">
      <c r="D689" s="2"/>
      <c r="E689" s="2"/>
      <c r="F689" s="2"/>
      <c r="G689" s="2"/>
      <c r="H689" s="2"/>
    </row>
    <row r="690" spans="4:8" x14ac:dyDescent="0.25">
      <c r="D690" s="2"/>
      <c r="E690" s="2"/>
      <c r="F690" s="2"/>
      <c r="G690" s="2"/>
      <c r="H690" s="2"/>
    </row>
    <row r="691" spans="4:8" x14ac:dyDescent="0.25">
      <c r="D691" s="2"/>
      <c r="E691" s="2"/>
      <c r="F691" s="2"/>
      <c r="G691" s="2"/>
      <c r="H691" s="2"/>
    </row>
    <row r="692" spans="4:8" x14ac:dyDescent="0.25">
      <c r="D692" s="2"/>
      <c r="E692" s="2"/>
      <c r="F692" s="2"/>
      <c r="G692" s="2"/>
      <c r="H692" s="2"/>
    </row>
    <row r="693" spans="4:8" x14ac:dyDescent="0.25">
      <c r="D693" s="2"/>
      <c r="E693" s="2"/>
      <c r="F693" s="2"/>
      <c r="G693" s="2"/>
      <c r="H693" s="2"/>
    </row>
    <row r="694" spans="4:8" x14ac:dyDescent="0.25">
      <c r="D694" s="2"/>
      <c r="E694" s="2"/>
      <c r="F694" s="2"/>
      <c r="G694" s="2"/>
      <c r="H694" s="2"/>
    </row>
    <row r="695" spans="4:8" x14ac:dyDescent="0.25">
      <c r="D695" s="2"/>
      <c r="E695" s="2"/>
      <c r="F695" s="2"/>
      <c r="G695" s="2"/>
      <c r="H695" s="2"/>
    </row>
    <row r="696" spans="4:8" x14ac:dyDescent="0.25">
      <c r="D696" s="2"/>
      <c r="E696" s="2"/>
      <c r="F696" s="2"/>
      <c r="G696" s="2"/>
      <c r="H696" s="2"/>
    </row>
    <row r="697" spans="4:8" x14ac:dyDescent="0.25">
      <c r="D697" s="2"/>
      <c r="E697" s="2"/>
      <c r="F697" s="2"/>
      <c r="G697" s="2"/>
      <c r="H697" s="2"/>
    </row>
    <row r="698" spans="4:8" x14ac:dyDescent="0.25">
      <c r="D698" s="2"/>
      <c r="E698" s="2"/>
      <c r="F698" s="2"/>
      <c r="G698" s="2"/>
      <c r="H698" s="2"/>
    </row>
    <row r="699" spans="4:8" x14ac:dyDescent="0.25">
      <c r="D699" s="2"/>
      <c r="E699" s="2"/>
      <c r="F699" s="2"/>
      <c r="G699" s="2"/>
      <c r="H699" s="2"/>
    </row>
    <row r="700" spans="4:8" x14ac:dyDescent="0.25">
      <c r="D700" s="2"/>
      <c r="E700" s="2"/>
      <c r="F700" s="2"/>
      <c r="G700" s="2"/>
      <c r="H700" s="2"/>
    </row>
    <row r="701" spans="4:8" x14ac:dyDescent="0.25">
      <c r="D701" s="2"/>
      <c r="E701" s="2"/>
      <c r="F701" s="2"/>
      <c r="G701" s="2"/>
      <c r="H701" s="2"/>
    </row>
    <row r="702" spans="4:8" x14ac:dyDescent="0.25">
      <c r="D702" s="2"/>
      <c r="E702" s="2"/>
      <c r="F702" s="2"/>
      <c r="G702" s="2"/>
      <c r="H702" s="2"/>
    </row>
    <row r="703" spans="4:8" x14ac:dyDescent="0.25">
      <c r="D703" s="2"/>
      <c r="E703" s="2"/>
      <c r="F703" s="2"/>
      <c r="G703" s="2"/>
      <c r="H703" s="2"/>
    </row>
    <row r="704" spans="4:8" x14ac:dyDescent="0.25">
      <c r="D704" s="2"/>
      <c r="E704" s="2"/>
      <c r="F704" s="2"/>
      <c r="G704" s="2"/>
      <c r="H704" s="2"/>
    </row>
    <row r="705" spans="4:8" x14ac:dyDescent="0.25">
      <c r="D705" s="2"/>
      <c r="E705" s="2"/>
      <c r="F705" s="2"/>
      <c r="G705" s="2"/>
      <c r="H705" s="2"/>
    </row>
    <row r="706" spans="4:8" x14ac:dyDescent="0.25">
      <c r="D706" s="2"/>
      <c r="E706" s="2"/>
      <c r="F706" s="2"/>
      <c r="G706" s="2"/>
      <c r="H706" s="2"/>
    </row>
    <row r="707" spans="4:8" x14ac:dyDescent="0.25">
      <c r="D707" s="2"/>
      <c r="E707" s="2"/>
      <c r="F707" s="2"/>
      <c r="G707" s="2"/>
      <c r="H707" s="2"/>
    </row>
    <row r="708" spans="4:8" x14ac:dyDescent="0.25">
      <c r="D708" s="2"/>
      <c r="E708" s="2"/>
      <c r="F708" s="2"/>
      <c r="G708" s="2"/>
      <c r="H708" s="2"/>
    </row>
    <row r="709" spans="4:8" x14ac:dyDescent="0.25">
      <c r="D709" s="2"/>
      <c r="E709" s="2"/>
      <c r="F709" s="2"/>
      <c r="G709" s="2"/>
      <c r="H709" s="2"/>
    </row>
    <row r="710" spans="4:8" x14ac:dyDescent="0.25">
      <c r="D710" s="2"/>
      <c r="E710" s="2"/>
      <c r="F710" s="2"/>
      <c r="G710" s="2"/>
      <c r="H710" s="2"/>
    </row>
    <row r="711" spans="4:8" x14ac:dyDescent="0.25">
      <c r="D711" s="2"/>
      <c r="E711" s="2"/>
      <c r="F711" s="2"/>
      <c r="G711" s="2"/>
      <c r="H711" s="2"/>
    </row>
    <row r="712" spans="4:8" x14ac:dyDescent="0.25">
      <c r="D712" s="2"/>
      <c r="E712" s="2"/>
      <c r="F712" s="2"/>
      <c r="G712" s="2"/>
      <c r="H712" s="2"/>
    </row>
    <row r="713" spans="4:8" x14ac:dyDescent="0.25">
      <c r="D713" s="2"/>
      <c r="E713" s="2"/>
      <c r="F713" s="2"/>
      <c r="G713" s="2"/>
      <c r="H713" s="2"/>
    </row>
    <row r="714" spans="4:8" x14ac:dyDescent="0.25">
      <c r="D714" s="2"/>
      <c r="E714" s="2"/>
      <c r="F714" s="2"/>
      <c r="G714" s="2"/>
      <c r="H714" s="2"/>
    </row>
    <row r="715" spans="4:8" x14ac:dyDescent="0.25">
      <c r="D715" s="2"/>
      <c r="E715" s="2"/>
      <c r="F715" s="2"/>
      <c r="G715" s="2"/>
      <c r="H715" s="2"/>
    </row>
    <row r="716" spans="4:8" x14ac:dyDescent="0.25">
      <c r="D716" s="2"/>
      <c r="E716" s="2"/>
      <c r="F716" s="2"/>
      <c r="G716" s="2"/>
      <c r="H716" s="2"/>
    </row>
    <row r="717" spans="4:8" x14ac:dyDescent="0.25">
      <c r="D717" s="2"/>
      <c r="E717" s="2"/>
      <c r="F717" s="2"/>
      <c r="G717" s="2"/>
      <c r="H717" s="2"/>
    </row>
    <row r="718" spans="4:8" x14ac:dyDescent="0.25">
      <c r="D718" s="2"/>
      <c r="E718" s="2"/>
      <c r="F718" s="2"/>
      <c r="G718" s="2"/>
      <c r="H718" s="2"/>
    </row>
    <row r="719" spans="4:8" x14ac:dyDescent="0.25">
      <c r="D719" s="2"/>
      <c r="E719" s="2"/>
      <c r="F719" s="2"/>
      <c r="G719" s="2"/>
      <c r="H719" s="2"/>
    </row>
    <row r="720" spans="4:8" x14ac:dyDescent="0.25">
      <c r="D720" s="2"/>
      <c r="E720" s="2"/>
      <c r="F720" s="2"/>
      <c r="G720" s="2"/>
      <c r="H720" s="2"/>
    </row>
    <row r="721" spans="4:8" x14ac:dyDescent="0.25">
      <c r="D721" s="2"/>
      <c r="E721" s="2"/>
      <c r="F721" s="2"/>
      <c r="G721" s="2"/>
      <c r="H721" s="2"/>
    </row>
    <row r="722" spans="4:8" x14ac:dyDescent="0.25">
      <c r="D722" s="2"/>
      <c r="E722" s="2"/>
      <c r="F722" s="2"/>
      <c r="G722" s="2"/>
      <c r="H722" s="2"/>
    </row>
    <row r="723" spans="4:8" x14ac:dyDescent="0.25">
      <c r="D723" s="2"/>
      <c r="E723" s="2"/>
      <c r="F723" s="2"/>
      <c r="G723" s="2"/>
      <c r="H723" s="2"/>
    </row>
    <row r="724" spans="4:8" x14ac:dyDescent="0.25">
      <c r="D724" s="2"/>
      <c r="E724" s="2"/>
      <c r="F724" s="2"/>
      <c r="G724" s="2"/>
      <c r="H724" s="2"/>
    </row>
    <row r="725" spans="4:8" x14ac:dyDescent="0.25">
      <c r="D725" s="2"/>
      <c r="E725" s="2"/>
      <c r="F725" s="2"/>
      <c r="G725" s="2"/>
      <c r="H725" s="2"/>
    </row>
    <row r="726" spans="4:8" x14ac:dyDescent="0.25">
      <c r="D726" s="2"/>
      <c r="E726" s="2"/>
      <c r="F726" s="2"/>
      <c r="G726" s="2"/>
      <c r="H726" s="2"/>
    </row>
    <row r="727" spans="4:8" x14ac:dyDescent="0.25">
      <c r="D727" s="2"/>
      <c r="E727" s="2"/>
      <c r="F727" s="2"/>
      <c r="G727" s="2"/>
      <c r="H727" s="2"/>
    </row>
    <row r="728" spans="4:8" x14ac:dyDescent="0.25">
      <c r="D728" s="2"/>
      <c r="E728" s="2"/>
      <c r="F728" s="2"/>
      <c r="G728" s="2"/>
      <c r="H728" s="2"/>
    </row>
    <row r="729" spans="4:8" x14ac:dyDescent="0.25">
      <c r="D729" s="2"/>
      <c r="E729" s="2"/>
      <c r="F729" s="2"/>
      <c r="G729" s="2"/>
      <c r="H729" s="2"/>
    </row>
    <row r="730" spans="4:8" x14ac:dyDescent="0.25">
      <c r="D730" s="2"/>
      <c r="E730" s="2"/>
      <c r="F730" s="2"/>
      <c r="G730" s="2"/>
      <c r="H730" s="2"/>
    </row>
    <row r="731" spans="4:8" x14ac:dyDescent="0.25">
      <c r="D731" s="2"/>
      <c r="E731" s="2"/>
      <c r="F731" s="2"/>
      <c r="G731" s="2"/>
      <c r="H731" s="2"/>
    </row>
    <row r="732" spans="4:8" x14ac:dyDescent="0.25">
      <c r="D732" s="2"/>
      <c r="E732" s="2"/>
      <c r="F732" s="2"/>
      <c r="G732" s="2"/>
      <c r="H732" s="2"/>
    </row>
    <row r="733" spans="4:8" x14ac:dyDescent="0.25">
      <c r="D733" s="2"/>
      <c r="E733" s="2"/>
      <c r="F733" s="2"/>
      <c r="G733" s="2"/>
      <c r="H733" s="2"/>
    </row>
    <row r="734" spans="4:8" x14ac:dyDescent="0.25">
      <c r="D734" s="2"/>
      <c r="E734" s="2"/>
      <c r="F734" s="2"/>
      <c r="G734" s="2"/>
      <c r="H734" s="2"/>
    </row>
    <row r="735" spans="4:8" x14ac:dyDescent="0.25">
      <c r="D735" s="2"/>
      <c r="E735" s="2"/>
      <c r="F735" s="2"/>
      <c r="G735" s="2"/>
      <c r="H735" s="2"/>
    </row>
    <row r="736" spans="4:8" x14ac:dyDescent="0.25">
      <c r="D736" s="2"/>
      <c r="E736" s="2"/>
      <c r="F736" s="2"/>
      <c r="G736" s="2"/>
      <c r="H736" s="2"/>
    </row>
    <row r="737" spans="4:8" x14ac:dyDescent="0.25">
      <c r="D737" s="2"/>
      <c r="E737" s="2"/>
      <c r="F737" s="2"/>
      <c r="G737" s="2"/>
      <c r="H737" s="2"/>
    </row>
    <row r="738" spans="4:8" x14ac:dyDescent="0.25">
      <c r="D738" s="2"/>
      <c r="E738" s="2"/>
      <c r="F738" s="2"/>
      <c r="G738" s="2"/>
      <c r="H738" s="2"/>
    </row>
    <row r="739" spans="4:8" x14ac:dyDescent="0.25">
      <c r="D739" s="2"/>
      <c r="E739" s="2"/>
      <c r="F739" s="2"/>
      <c r="G739" s="2"/>
      <c r="H739" s="2"/>
    </row>
    <row r="740" spans="4:8" x14ac:dyDescent="0.25">
      <c r="D740" s="2"/>
      <c r="E740" s="2"/>
      <c r="F740" s="2"/>
      <c r="G740" s="2"/>
      <c r="H740" s="2"/>
    </row>
    <row r="741" spans="4:8" x14ac:dyDescent="0.25">
      <c r="D741" s="2"/>
      <c r="E741" s="2"/>
      <c r="F741" s="2"/>
      <c r="G741" s="2"/>
      <c r="H741" s="2"/>
    </row>
    <row r="742" spans="4:8" x14ac:dyDescent="0.25">
      <c r="D742" s="2"/>
      <c r="E742" s="2"/>
      <c r="F742" s="2"/>
      <c r="G742" s="2"/>
      <c r="H742" s="2"/>
    </row>
    <row r="743" spans="4:8" x14ac:dyDescent="0.25">
      <c r="D743" s="2"/>
      <c r="E743" s="2"/>
      <c r="F743" s="2"/>
      <c r="G743" s="2"/>
      <c r="H743" s="2"/>
    </row>
    <row r="744" spans="4:8" x14ac:dyDescent="0.25">
      <c r="D744" s="2"/>
      <c r="E744" s="2"/>
      <c r="F744" s="2"/>
      <c r="G744" s="2"/>
      <c r="H744" s="2"/>
    </row>
    <row r="745" spans="4:8" x14ac:dyDescent="0.25">
      <c r="D745" s="2"/>
      <c r="E745" s="2"/>
      <c r="F745" s="2"/>
      <c r="G745" s="2"/>
      <c r="H745" s="2"/>
    </row>
    <row r="746" spans="4:8" x14ac:dyDescent="0.25">
      <c r="D746" s="2"/>
      <c r="E746" s="2"/>
      <c r="F746" s="2"/>
      <c r="G746" s="2"/>
      <c r="H746" s="2"/>
    </row>
    <row r="747" spans="4:8" x14ac:dyDescent="0.25">
      <c r="D747" s="2"/>
      <c r="E747" s="2"/>
      <c r="F747" s="2"/>
      <c r="G747" s="2"/>
      <c r="H747" s="2"/>
    </row>
    <row r="748" spans="4:8" x14ac:dyDescent="0.25">
      <c r="D748" s="2"/>
      <c r="E748" s="2"/>
      <c r="F748" s="2"/>
      <c r="G748" s="2"/>
      <c r="H748" s="2"/>
    </row>
    <row r="749" spans="4:8" x14ac:dyDescent="0.25">
      <c r="D749" s="2"/>
      <c r="E749" s="2"/>
      <c r="F749" s="2"/>
      <c r="G749" s="2"/>
      <c r="H749" s="2"/>
    </row>
    <row r="750" spans="4:8" x14ac:dyDescent="0.25">
      <c r="D750" s="2"/>
      <c r="E750" s="2"/>
      <c r="F750" s="2"/>
      <c r="G750" s="2"/>
      <c r="H750" s="2"/>
    </row>
    <row r="751" spans="4:8" x14ac:dyDescent="0.25">
      <c r="D751" s="2"/>
      <c r="E751" s="2"/>
      <c r="F751" s="2"/>
      <c r="G751" s="2"/>
      <c r="H751" s="2"/>
    </row>
    <row r="752" spans="4:8" x14ac:dyDescent="0.25">
      <c r="D752" s="2"/>
      <c r="E752" s="2"/>
      <c r="F752" s="2"/>
      <c r="G752" s="2"/>
      <c r="H752" s="2"/>
    </row>
    <row r="753" spans="4:8" x14ac:dyDescent="0.25">
      <c r="D753" s="2"/>
      <c r="E753" s="2"/>
      <c r="F753" s="2"/>
      <c r="G753" s="2"/>
      <c r="H753" s="2"/>
    </row>
    <row r="754" spans="4:8" x14ac:dyDescent="0.25">
      <c r="D754" s="2"/>
      <c r="E754" s="2"/>
      <c r="F754" s="2"/>
      <c r="G754" s="2"/>
      <c r="H754" s="2"/>
    </row>
    <row r="755" spans="4:8" x14ac:dyDescent="0.25">
      <c r="D755" s="2"/>
      <c r="E755" s="2"/>
      <c r="F755" s="2"/>
      <c r="G755" s="2"/>
      <c r="H755" s="2"/>
    </row>
    <row r="756" spans="4:8" x14ac:dyDescent="0.25">
      <c r="D756" s="2"/>
      <c r="E756" s="2"/>
      <c r="F756" s="2"/>
      <c r="G756" s="2"/>
      <c r="H756" s="2"/>
    </row>
    <row r="757" spans="4:8" x14ac:dyDescent="0.25">
      <c r="D757" s="2"/>
      <c r="E757" s="2"/>
      <c r="F757" s="2"/>
      <c r="G757" s="2"/>
      <c r="H757" s="2"/>
    </row>
    <row r="758" spans="4:8" x14ac:dyDescent="0.25">
      <c r="D758" s="2"/>
      <c r="E758" s="2"/>
      <c r="F758" s="2"/>
      <c r="G758" s="2"/>
      <c r="H758" s="2"/>
    </row>
    <row r="759" spans="4:8" x14ac:dyDescent="0.25">
      <c r="D759" s="2"/>
      <c r="E759" s="2"/>
      <c r="F759" s="2"/>
      <c r="G759" s="2"/>
      <c r="H759" s="2"/>
    </row>
    <row r="760" spans="4:8" x14ac:dyDescent="0.25">
      <c r="D760" s="2"/>
      <c r="E760" s="2"/>
      <c r="F760" s="2"/>
      <c r="G760" s="2"/>
      <c r="H760" s="2"/>
    </row>
    <row r="761" spans="4:8" x14ac:dyDescent="0.25">
      <c r="D761" s="2"/>
      <c r="E761" s="2"/>
      <c r="F761" s="2"/>
      <c r="G761" s="2"/>
      <c r="H761" s="2"/>
    </row>
    <row r="762" spans="4:8" x14ac:dyDescent="0.25">
      <c r="D762" s="2"/>
      <c r="E762" s="2"/>
      <c r="F762" s="2"/>
      <c r="G762" s="2"/>
      <c r="H762" s="2"/>
    </row>
    <row r="763" spans="4:8" x14ac:dyDescent="0.25">
      <c r="D763" s="2"/>
      <c r="E763" s="2"/>
      <c r="F763" s="2"/>
      <c r="G763" s="2"/>
      <c r="H763" s="2"/>
    </row>
    <row r="764" spans="4:8" x14ac:dyDescent="0.25">
      <c r="D764" s="2"/>
      <c r="E764" s="2"/>
      <c r="F764" s="2"/>
      <c r="G764" s="2"/>
      <c r="H764" s="2"/>
    </row>
    <row r="765" spans="4:8" x14ac:dyDescent="0.25">
      <c r="D765" s="2"/>
      <c r="E765" s="2"/>
      <c r="F765" s="2"/>
      <c r="G765" s="2"/>
      <c r="H765" s="2"/>
    </row>
    <row r="766" spans="4:8" x14ac:dyDescent="0.25">
      <c r="D766" s="2"/>
      <c r="E766" s="2"/>
      <c r="F766" s="2"/>
      <c r="G766" s="2"/>
      <c r="H766" s="2"/>
    </row>
    <row r="767" spans="4:8" x14ac:dyDescent="0.25">
      <c r="D767" s="2"/>
      <c r="E767" s="2"/>
      <c r="F767" s="2"/>
      <c r="G767" s="2"/>
      <c r="H767" s="2"/>
    </row>
    <row r="768" spans="4:8" x14ac:dyDescent="0.25">
      <c r="D768" s="2"/>
      <c r="E768" s="2"/>
      <c r="F768" s="2"/>
      <c r="G768" s="2"/>
      <c r="H768" s="2"/>
    </row>
    <row r="769" spans="4:8" x14ac:dyDescent="0.25">
      <c r="D769" s="2"/>
      <c r="E769" s="2"/>
      <c r="F769" s="2"/>
      <c r="G769" s="2"/>
      <c r="H769" s="2"/>
    </row>
    <row r="770" spans="4:8" x14ac:dyDescent="0.25">
      <c r="D770" s="2"/>
      <c r="E770" s="2"/>
      <c r="F770" s="2"/>
      <c r="G770" s="2"/>
      <c r="H770" s="2"/>
    </row>
    <row r="771" spans="4:8" x14ac:dyDescent="0.25">
      <c r="D771" s="2"/>
      <c r="E771" s="2"/>
      <c r="F771" s="2"/>
      <c r="G771" s="2"/>
      <c r="H771" s="2"/>
    </row>
    <row r="772" spans="4:8" x14ac:dyDescent="0.25">
      <c r="D772" s="2"/>
      <c r="E772" s="2"/>
      <c r="F772" s="2"/>
      <c r="G772" s="2"/>
      <c r="H772" s="2"/>
    </row>
    <row r="773" spans="4:8" x14ac:dyDescent="0.25">
      <c r="D773" s="2"/>
      <c r="E773" s="2"/>
      <c r="F773" s="2"/>
      <c r="G773" s="2"/>
      <c r="H773" s="2"/>
    </row>
    <row r="774" spans="4:8" x14ac:dyDescent="0.25">
      <c r="D774" s="2"/>
      <c r="E774" s="2"/>
      <c r="F774" s="2"/>
      <c r="G774" s="2"/>
      <c r="H774" s="2"/>
    </row>
    <row r="775" spans="4:8" x14ac:dyDescent="0.25">
      <c r="D775" s="2"/>
      <c r="E775" s="2"/>
      <c r="F775" s="2"/>
      <c r="G775" s="2"/>
      <c r="H775" s="2"/>
    </row>
    <row r="776" spans="4:8" x14ac:dyDescent="0.25">
      <c r="D776" s="2"/>
      <c r="E776" s="2"/>
      <c r="F776" s="2"/>
      <c r="G776" s="2"/>
      <c r="H776" s="2"/>
    </row>
    <row r="777" spans="4:8" x14ac:dyDescent="0.25">
      <c r="D777" s="2"/>
      <c r="E777" s="2"/>
      <c r="F777" s="2"/>
      <c r="G777" s="2"/>
      <c r="H777" s="2"/>
    </row>
    <row r="778" spans="4:8" x14ac:dyDescent="0.25">
      <c r="D778" s="2"/>
      <c r="E778" s="2"/>
      <c r="F778" s="2"/>
      <c r="G778" s="2"/>
      <c r="H778" s="2"/>
    </row>
    <row r="779" spans="4:8" x14ac:dyDescent="0.25">
      <c r="D779" s="2"/>
      <c r="E779" s="2"/>
      <c r="F779" s="2"/>
      <c r="G779" s="2"/>
      <c r="H779" s="2"/>
    </row>
    <row r="780" spans="4:8" x14ac:dyDescent="0.25">
      <c r="D780" s="2"/>
      <c r="E780" s="2"/>
      <c r="F780" s="2"/>
      <c r="G780" s="2"/>
      <c r="H780" s="2"/>
    </row>
    <row r="781" spans="4:8" x14ac:dyDescent="0.25">
      <c r="D781" s="2"/>
      <c r="E781" s="2"/>
      <c r="F781" s="2"/>
      <c r="G781" s="2"/>
      <c r="H781" s="2"/>
    </row>
    <row r="782" spans="4:8" x14ac:dyDescent="0.25">
      <c r="D782" s="2"/>
      <c r="E782" s="2"/>
      <c r="F782" s="2"/>
      <c r="G782" s="2"/>
      <c r="H782" s="2"/>
    </row>
    <row r="783" spans="4:8" x14ac:dyDescent="0.25">
      <c r="D783" s="2"/>
      <c r="E783" s="2"/>
      <c r="F783" s="2"/>
      <c r="G783" s="2"/>
      <c r="H783" s="2"/>
    </row>
    <row r="784" spans="4:8" x14ac:dyDescent="0.25">
      <c r="D784" s="2"/>
      <c r="E784" s="2"/>
      <c r="F784" s="2"/>
      <c r="G784" s="2"/>
      <c r="H784" s="2"/>
    </row>
    <row r="785" spans="4:8" x14ac:dyDescent="0.25">
      <c r="D785" s="2"/>
      <c r="E785" s="2"/>
      <c r="F785" s="2"/>
      <c r="G785" s="2"/>
      <c r="H785" s="2"/>
    </row>
    <row r="786" spans="4:8" x14ac:dyDescent="0.25">
      <c r="D786" s="2"/>
      <c r="E786" s="2"/>
      <c r="F786" s="2"/>
      <c r="G786" s="2"/>
      <c r="H786" s="2"/>
    </row>
    <row r="787" spans="4:8" x14ac:dyDescent="0.25">
      <c r="D787" s="2"/>
      <c r="E787" s="2"/>
      <c r="F787" s="2"/>
      <c r="G787" s="2"/>
      <c r="H787" s="2"/>
    </row>
    <row r="788" spans="4:8" x14ac:dyDescent="0.25">
      <c r="D788" s="2"/>
      <c r="E788" s="2"/>
      <c r="F788" s="2"/>
      <c r="G788" s="2"/>
      <c r="H788" s="2"/>
    </row>
    <row r="789" spans="4:8" x14ac:dyDescent="0.25">
      <c r="D789" s="2"/>
      <c r="E789" s="2"/>
      <c r="F789" s="2"/>
      <c r="G789" s="2"/>
      <c r="H789" s="2"/>
    </row>
    <row r="790" spans="4:8" x14ac:dyDescent="0.25">
      <c r="D790" s="2"/>
      <c r="E790" s="2"/>
      <c r="F790" s="2"/>
      <c r="G790" s="2"/>
      <c r="H790" s="2"/>
    </row>
    <row r="791" spans="4:8" x14ac:dyDescent="0.25">
      <c r="D791" s="2"/>
      <c r="E791" s="2"/>
      <c r="F791" s="2"/>
      <c r="G791" s="2"/>
      <c r="H791" s="2"/>
    </row>
    <row r="792" spans="4:8" x14ac:dyDescent="0.25">
      <c r="D792" s="2"/>
      <c r="E792" s="2"/>
      <c r="F792" s="2"/>
      <c r="G792" s="2"/>
      <c r="H792" s="2"/>
    </row>
    <row r="793" spans="4:8" x14ac:dyDescent="0.25">
      <c r="D793" s="2"/>
      <c r="E793" s="2"/>
      <c r="F793" s="2"/>
      <c r="G793" s="2"/>
      <c r="H793" s="2"/>
    </row>
    <row r="794" spans="4:8" x14ac:dyDescent="0.25">
      <c r="D794" s="2"/>
      <c r="E794" s="2"/>
      <c r="F794" s="2"/>
      <c r="G794" s="2"/>
      <c r="H794" s="2"/>
    </row>
    <row r="795" spans="4:8" x14ac:dyDescent="0.25">
      <c r="D795" s="2"/>
      <c r="E795" s="2"/>
      <c r="F795" s="2"/>
      <c r="G795" s="2"/>
      <c r="H795" s="2"/>
    </row>
    <row r="796" spans="4:8" x14ac:dyDescent="0.25">
      <c r="D796" s="2"/>
      <c r="E796" s="2"/>
      <c r="F796" s="2"/>
      <c r="G796" s="2"/>
      <c r="H796" s="2"/>
    </row>
    <row r="797" spans="4:8" x14ac:dyDescent="0.25">
      <c r="D797" s="2"/>
      <c r="E797" s="2"/>
      <c r="F797" s="2"/>
      <c r="G797" s="2"/>
      <c r="H797" s="2"/>
    </row>
    <row r="798" spans="4:8" x14ac:dyDescent="0.25">
      <c r="D798" s="2"/>
      <c r="E798" s="2"/>
      <c r="F798" s="2"/>
      <c r="G798" s="2"/>
      <c r="H798" s="2"/>
    </row>
    <row r="799" spans="4:8" x14ac:dyDescent="0.25">
      <c r="D799" s="2"/>
      <c r="E799" s="2"/>
      <c r="F799" s="2"/>
      <c r="G799" s="2"/>
      <c r="H799" s="2"/>
    </row>
    <row r="800" spans="4:8" x14ac:dyDescent="0.25">
      <c r="D800" s="2"/>
      <c r="E800" s="2"/>
      <c r="F800" s="2"/>
      <c r="G800" s="2"/>
      <c r="H800" s="2"/>
    </row>
    <row r="801" spans="4:8" x14ac:dyDescent="0.25">
      <c r="D801" s="2"/>
      <c r="E801" s="2"/>
      <c r="F801" s="2"/>
      <c r="G801" s="2"/>
      <c r="H801" s="2"/>
    </row>
    <row r="802" spans="4:8" x14ac:dyDescent="0.25">
      <c r="D802" s="2"/>
      <c r="E802" s="2"/>
      <c r="F802" s="2"/>
      <c r="G802" s="2"/>
      <c r="H802" s="2"/>
    </row>
    <row r="803" spans="4:8" x14ac:dyDescent="0.25">
      <c r="D803" s="2"/>
      <c r="E803" s="2"/>
      <c r="F803" s="2"/>
      <c r="G803" s="2"/>
      <c r="H803" s="2"/>
    </row>
    <row r="804" spans="4:8" x14ac:dyDescent="0.25">
      <c r="D804" s="2"/>
      <c r="E804" s="2"/>
      <c r="F804" s="2"/>
      <c r="G804" s="2"/>
      <c r="H804" s="2"/>
    </row>
    <row r="805" spans="4:8" x14ac:dyDescent="0.25">
      <c r="D805" s="2"/>
      <c r="E805" s="2"/>
      <c r="F805" s="2"/>
      <c r="G805" s="2"/>
      <c r="H805" s="2"/>
    </row>
    <row r="806" spans="4:8" x14ac:dyDescent="0.25">
      <c r="D806" s="2"/>
      <c r="E806" s="2"/>
      <c r="F806" s="2"/>
      <c r="G806" s="2"/>
      <c r="H806" s="2"/>
    </row>
    <row r="807" spans="4:8" x14ac:dyDescent="0.25">
      <c r="D807" s="2"/>
      <c r="E807" s="2"/>
      <c r="F807" s="2"/>
      <c r="G807" s="2"/>
      <c r="H807" s="2"/>
    </row>
    <row r="808" spans="4:8" x14ac:dyDescent="0.25">
      <c r="D808" s="2"/>
      <c r="E808" s="2"/>
      <c r="F808" s="2"/>
      <c r="G808" s="2"/>
      <c r="H808" s="2"/>
    </row>
    <row r="809" spans="4:8" x14ac:dyDescent="0.25">
      <c r="D809" s="2"/>
      <c r="E809" s="2"/>
      <c r="F809" s="2"/>
      <c r="G809" s="2"/>
      <c r="H809" s="2"/>
    </row>
    <row r="810" spans="4:8" x14ac:dyDescent="0.25">
      <c r="D810" s="2"/>
      <c r="E810" s="2"/>
      <c r="F810" s="2"/>
      <c r="G810" s="2"/>
      <c r="H810" s="2"/>
    </row>
    <row r="811" spans="4:8" x14ac:dyDescent="0.25">
      <c r="D811" s="2"/>
      <c r="E811" s="2"/>
      <c r="F811" s="2"/>
      <c r="G811" s="2"/>
      <c r="H811" s="2"/>
    </row>
    <row r="812" spans="4:8" x14ac:dyDescent="0.25">
      <c r="D812" s="2"/>
      <c r="E812" s="2"/>
      <c r="F812" s="2"/>
      <c r="G812" s="2"/>
      <c r="H812" s="2"/>
    </row>
    <row r="813" spans="4:8" x14ac:dyDescent="0.25">
      <c r="D813" s="2"/>
      <c r="E813" s="2"/>
      <c r="F813" s="2"/>
      <c r="G813" s="2"/>
      <c r="H813" s="2"/>
    </row>
    <row r="814" spans="4:8" x14ac:dyDescent="0.25">
      <c r="D814" s="2"/>
      <c r="E814" s="2"/>
      <c r="F814" s="2"/>
      <c r="G814" s="2"/>
      <c r="H814" s="2"/>
    </row>
    <row r="815" spans="4:8" x14ac:dyDescent="0.25">
      <c r="D815" s="2"/>
      <c r="E815" s="2"/>
      <c r="F815" s="2"/>
      <c r="G815" s="2"/>
      <c r="H815" s="2"/>
    </row>
    <row r="816" spans="4:8" x14ac:dyDescent="0.25">
      <c r="D816" s="2"/>
      <c r="E816" s="2"/>
      <c r="F816" s="2"/>
      <c r="G816" s="2"/>
      <c r="H816" s="2"/>
    </row>
    <row r="817" spans="4:8" x14ac:dyDescent="0.25">
      <c r="D817" s="2"/>
      <c r="E817" s="2"/>
      <c r="F817" s="2"/>
      <c r="G817" s="2"/>
      <c r="H817" s="2"/>
    </row>
    <row r="818" spans="4:8" x14ac:dyDescent="0.25">
      <c r="D818" s="2"/>
      <c r="E818" s="2"/>
      <c r="F818" s="2"/>
      <c r="G818" s="2"/>
      <c r="H818" s="2"/>
    </row>
    <row r="819" spans="4:8" x14ac:dyDescent="0.25">
      <c r="D819" s="2"/>
      <c r="E819" s="2"/>
      <c r="F819" s="2"/>
      <c r="G819" s="2"/>
      <c r="H819" s="2"/>
    </row>
    <row r="820" spans="4:8" x14ac:dyDescent="0.25">
      <c r="D820" s="2"/>
      <c r="E820" s="2"/>
      <c r="F820" s="2"/>
      <c r="G820" s="2"/>
      <c r="H820" s="2"/>
    </row>
    <row r="821" spans="4:8" x14ac:dyDescent="0.25">
      <c r="D821" s="2"/>
      <c r="E821" s="2"/>
      <c r="F821" s="2"/>
      <c r="G821" s="2"/>
      <c r="H821" s="2"/>
    </row>
    <row r="822" spans="4:8" x14ac:dyDescent="0.25">
      <c r="D822" s="2"/>
      <c r="E822" s="2"/>
      <c r="F822" s="2"/>
      <c r="G822" s="2"/>
      <c r="H822" s="2"/>
    </row>
    <row r="823" spans="4:8" x14ac:dyDescent="0.25">
      <c r="D823" s="2"/>
      <c r="E823" s="2"/>
      <c r="F823" s="2"/>
      <c r="G823" s="2"/>
      <c r="H823" s="2"/>
    </row>
    <row r="824" spans="4:8" x14ac:dyDescent="0.25">
      <c r="D824" s="2"/>
      <c r="E824" s="2"/>
      <c r="F824" s="2"/>
      <c r="G824" s="2"/>
      <c r="H824" s="2"/>
    </row>
    <row r="825" spans="4:8" x14ac:dyDescent="0.25">
      <c r="D825" s="2"/>
      <c r="E825" s="2"/>
      <c r="F825" s="2"/>
      <c r="G825" s="2"/>
      <c r="H825" s="2"/>
    </row>
    <row r="826" spans="4:8" x14ac:dyDescent="0.25">
      <c r="D826" s="2"/>
      <c r="E826" s="2"/>
      <c r="F826" s="2"/>
      <c r="G826" s="2"/>
      <c r="H826" s="2"/>
    </row>
    <row r="827" spans="4:8" x14ac:dyDescent="0.25">
      <c r="D827" s="2"/>
      <c r="E827" s="2"/>
      <c r="F827" s="2"/>
      <c r="G827" s="2"/>
      <c r="H827" s="2"/>
    </row>
    <row r="828" spans="4:8" x14ac:dyDescent="0.25">
      <c r="D828" s="2"/>
      <c r="E828" s="2"/>
      <c r="F828" s="2"/>
      <c r="G828" s="2"/>
      <c r="H828" s="2"/>
    </row>
    <row r="829" spans="4:8" x14ac:dyDescent="0.25">
      <c r="D829" s="2"/>
      <c r="E829" s="2"/>
      <c r="F829" s="2"/>
      <c r="G829" s="2"/>
      <c r="H829" s="2"/>
    </row>
    <row r="830" spans="4:8" x14ac:dyDescent="0.25">
      <c r="D830" s="2"/>
      <c r="E830" s="2"/>
      <c r="F830" s="2"/>
      <c r="G830" s="2"/>
      <c r="H830" s="2"/>
    </row>
    <row r="831" spans="4:8" x14ac:dyDescent="0.25">
      <c r="D831" s="2"/>
      <c r="E831" s="2"/>
      <c r="F831" s="2"/>
      <c r="G831" s="2"/>
      <c r="H831" s="2"/>
    </row>
    <row r="832" spans="4:8" x14ac:dyDescent="0.25">
      <c r="D832" s="2"/>
      <c r="E832" s="2"/>
      <c r="F832" s="2"/>
      <c r="G832" s="2"/>
      <c r="H832" s="2"/>
    </row>
    <row r="833" spans="4:8" x14ac:dyDescent="0.25">
      <c r="D833" s="2"/>
      <c r="E833" s="2"/>
      <c r="F833" s="2"/>
      <c r="G833" s="2"/>
      <c r="H833" s="2"/>
    </row>
    <row r="834" spans="4:8" x14ac:dyDescent="0.25">
      <c r="D834" s="2"/>
      <c r="E834" s="2"/>
      <c r="F834" s="2"/>
      <c r="G834" s="2"/>
      <c r="H834" s="2"/>
    </row>
    <row r="835" spans="4:8" x14ac:dyDescent="0.25">
      <c r="D835" s="2"/>
      <c r="E835" s="2"/>
      <c r="F835" s="2"/>
      <c r="G835" s="2"/>
      <c r="H835" s="2"/>
    </row>
    <row r="836" spans="4:8" x14ac:dyDescent="0.25">
      <c r="D836" s="2"/>
      <c r="E836" s="2"/>
      <c r="F836" s="2"/>
      <c r="G836" s="2"/>
      <c r="H836" s="2"/>
    </row>
    <row r="837" spans="4:8" x14ac:dyDescent="0.25">
      <c r="D837" s="2"/>
      <c r="E837" s="2"/>
      <c r="F837" s="2"/>
      <c r="G837" s="2"/>
      <c r="H837" s="2"/>
    </row>
    <row r="838" spans="4:8" x14ac:dyDescent="0.25">
      <c r="D838" s="2"/>
      <c r="E838" s="2"/>
      <c r="F838" s="2"/>
      <c r="G838" s="2"/>
      <c r="H838" s="2"/>
    </row>
    <row r="839" spans="4:8" x14ac:dyDescent="0.25">
      <c r="D839" s="2"/>
      <c r="E839" s="2"/>
      <c r="F839" s="2"/>
      <c r="G839" s="2"/>
      <c r="H839" s="2"/>
    </row>
    <row r="840" spans="4:8" x14ac:dyDescent="0.25">
      <c r="D840" s="2"/>
      <c r="E840" s="2"/>
      <c r="F840" s="2"/>
      <c r="G840" s="2"/>
      <c r="H840" s="2"/>
    </row>
    <row r="841" spans="4:8" x14ac:dyDescent="0.25">
      <c r="D841" s="2"/>
      <c r="E841" s="2"/>
      <c r="F841" s="2"/>
      <c r="G841" s="2"/>
      <c r="H841" s="2"/>
    </row>
    <row r="842" spans="4:8" x14ac:dyDescent="0.25">
      <c r="D842" s="2"/>
      <c r="E842" s="2"/>
      <c r="F842" s="2"/>
      <c r="G842" s="2"/>
      <c r="H842" s="2"/>
    </row>
    <row r="843" spans="4:8" x14ac:dyDescent="0.25">
      <c r="D843" s="2"/>
      <c r="E843" s="2"/>
      <c r="F843" s="2"/>
      <c r="G843" s="2"/>
      <c r="H843" s="2"/>
    </row>
    <row r="844" spans="4:8" x14ac:dyDescent="0.25">
      <c r="D844" s="2"/>
      <c r="E844" s="2"/>
      <c r="F844" s="2"/>
      <c r="G844" s="2"/>
      <c r="H844" s="2"/>
    </row>
    <row r="845" spans="4:8" x14ac:dyDescent="0.25">
      <c r="D845" s="2"/>
      <c r="E845" s="2"/>
      <c r="F845" s="2"/>
      <c r="G845" s="2"/>
      <c r="H845" s="2"/>
    </row>
    <row r="846" spans="4:8" x14ac:dyDescent="0.25">
      <c r="D846" s="2"/>
      <c r="E846" s="2"/>
      <c r="F846" s="2"/>
      <c r="G846" s="2"/>
      <c r="H846" s="2"/>
    </row>
    <row r="847" spans="4:8" x14ac:dyDescent="0.25">
      <c r="D847" s="2"/>
      <c r="E847" s="2"/>
      <c r="F847" s="2"/>
      <c r="G847" s="2"/>
      <c r="H847" s="2"/>
    </row>
    <row r="848" spans="4:8" x14ac:dyDescent="0.25">
      <c r="D848" s="2"/>
      <c r="E848" s="2"/>
      <c r="F848" s="2"/>
      <c r="G848" s="2"/>
      <c r="H848" s="2"/>
    </row>
    <row r="849" spans="4:8" x14ac:dyDescent="0.25">
      <c r="D849" s="2"/>
      <c r="E849" s="2"/>
      <c r="F849" s="2"/>
      <c r="G849" s="2"/>
      <c r="H849" s="2"/>
    </row>
    <row r="850" spans="4:8" x14ac:dyDescent="0.25">
      <c r="D850" s="2"/>
      <c r="E850" s="2"/>
      <c r="F850" s="2"/>
      <c r="G850" s="2"/>
      <c r="H850" s="2"/>
    </row>
    <row r="851" spans="4:8" x14ac:dyDescent="0.25">
      <c r="D851" s="2"/>
      <c r="E851" s="2"/>
      <c r="F851" s="2"/>
      <c r="G851" s="2"/>
      <c r="H851" s="2"/>
    </row>
    <row r="852" spans="4:8" x14ac:dyDescent="0.25">
      <c r="D852" s="2"/>
      <c r="E852" s="2"/>
      <c r="F852" s="2"/>
      <c r="G852" s="2"/>
      <c r="H852" s="2"/>
    </row>
    <row r="853" spans="4:8" x14ac:dyDescent="0.25">
      <c r="D853" s="2"/>
      <c r="E853" s="2"/>
      <c r="F853" s="2"/>
      <c r="G853" s="2"/>
      <c r="H853" s="2"/>
    </row>
    <row r="854" spans="4:8" x14ac:dyDescent="0.25">
      <c r="D854" s="2"/>
      <c r="E854" s="2"/>
      <c r="F854" s="2"/>
      <c r="G854" s="2"/>
      <c r="H854" s="2"/>
    </row>
    <row r="855" spans="4:8" x14ac:dyDescent="0.25">
      <c r="D855" s="2"/>
      <c r="E855" s="2"/>
      <c r="F855" s="2"/>
      <c r="G855" s="2"/>
      <c r="H855" s="2"/>
    </row>
    <row r="856" spans="4:8" x14ac:dyDescent="0.25">
      <c r="D856" s="2"/>
      <c r="E856" s="2"/>
      <c r="F856" s="2"/>
      <c r="G856" s="2"/>
      <c r="H856" s="2"/>
    </row>
    <row r="857" spans="4:8" x14ac:dyDescent="0.25">
      <c r="D857" s="2"/>
      <c r="E857" s="2"/>
      <c r="F857" s="2"/>
      <c r="G857" s="2"/>
      <c r="H857" s="2"/>
    </row>
    <row r="858" spans="4:8" x14ac:dyDescent="0.25">
      <c r="D858" s="2"/>
      <c r="E858" s="2"/>
      <c r="F858" s="2"/>
      <c r="G858" s="2"/>
      <c r="H858" s="2"/>
    </row>
    <row r="859" spans="4:8" x14ac:dyDescent="0.25">
      <c r="D859" s="2"/>
      <c r="E859" s="2"/>
      <c r="F859" s="2"/>
      <c r="G859" s="2"/>
      <c r="H859" s="2"/>
    </row>
    <row r="860" spans="4:8" x14ac:dyDescent="0.25">
      <c r="D860" s="2"/>
      <c r="E860" s="2"/>
      <c r="F860" s="2"/>
      <c r="G860" s="2"/>
      <c r="H860" s="2"/>
    </row>
    <row r="861" spans="4:8" x14ac:dyDescent="0.25">
      <c r="D861" s="2"/>
      <c r="E861" s="2"/>
      <c r="F861" s="2"/>
      <c r="G861" s="2"/>
      <c r="H861" s="2"/>
    </row>
    <row r="862" spans="4:8" x14ac:dyDescent="0.25">
      <c r="D862" s="2"/>
      <c r="E862" s="2"/>
      <c r="F862" s="2"/>
      <c r="G862" s="2"/>
      <c r="H862" s="2"/>
    </row>
    <row r="863" spans="4:8" x14ac:dyDescent="0.25">
      <c r="D863" s="2"/>
      <c r="E863" s="2"/>
      <c r="F863" s="2"/>
      <c r="G863" s="2"/>
      <c r="H863" s="2"/>
    </row>
    <row r="864" spans="4:8" x14ac:dyDescent="0.25">
      <c r="D864" s="2"/>
      <c r="E864" s="2"/>
      <c r="F864" s="2"/>
      <c r="G864" s="2"/>
      <c r="H864" s="2"/>
    </row>
    <row r="865" spans="4:8" x14ac:dyDescent="0.25">
      <c r="D865" s="2"/>
      <c r="E865" s="2"/>
      <c r="F865" s="2"/>
      <c r="G865" s="2"/>
      <c r="H865" s="2"/>
    </row>
    <row r="866" spans="4:8" x14ac:dyDescent="0.25">
      <c r="D866" s="2"/>
      <c r="E866" s="2"/>
      <c r="F866" s="2"/>
      <c r="G866" s="2"/>
      <c r="H866" s="2"/>
    </row>
    <row r="867" spans="4:8" x14ac:dyDescent="0.25">
      <c r="D867" s="2"/>
      <c r="E867" s="2"/>
      <c r="F867" s="2"/>
      <c r="G867" s="2"/>
      <c r="H867" s="2"/>
    </row>
    <row r="868" spans="4:8" x14ac:dyDescent="0.25">
      <c r="D868" s="2"/>
      <c r="E868" s="2"/>
      <c r="F868" s="2"/>
      <c r="G868" s="2"/>
      <c r="H868" s="2"/>
    </row>
    <row r="869" spans="4:8" x14ac:dyDescent="0.25">
      <c r="D869" s="2"/>
      <c r="E869" s="2"/>
      <c r="F869" s="2"/>
      <c r="G869" s="2"/>
      <c r="H869" s="2"/>
    </row>
    <row r="870" spans="4:8" x14ac:dyDescent="0.25">
      <c r="D870" s="2"/>
      <c r="E870" s="2"/>
      <c r="F870" s="2"/>
      <c r="G870" s="2"/>
      <c r="H870" s="2"/>
    </row>
    <row r="871" spans="4:8" x14ac:dyDescent="0.25">
      <c r="D871" s="2"/>
      <c r="E871" s="2"/>
      <c r="F871" s="2"/>
      <c r="G871" s="2"/>
      <c r="H871" s="2"/>
    </row>
    <row r="872" spans="4:8" x14ac:dyDescent="0.25">
      <c r="D872" s="2"/>
      <c r="E872" s="2"/>
      <c r="F872" s="2"/>
      <c r="G872" s="2"/>
      <c r="H872" s="2"/>
    </row>
    <row r="873" spans="4:8" x14ac:dyDescent="0.25">
      <c r="D873" s="2"/>
      <c r="E873" s="2"/>
      <c r="F873" s="2"/>
      <c r="G873" s="2"/>
      <c r="H873" s="2"/>
    </row>
    <row r="874" spans="4:8" x14ac:dyDescent="0.25">
      <c r="D874" s="2"/>
      <c r="E874" s="2"/>
      <c r="F874" s="2"/>
      <c r="G874" s="2"/>
      <c r="H874" s="2"/>
    </row>
    <row r="875" spans="4:8" x14ac:dyDescent="0.25">
      <c r="D875" s="2"/>
      <c r="E875" s="2"/>
      <c r="F875" s="2"/>
      <c r="G875" s="2"/>
      <c r="H875" s="2"/>
    </row>
    <row r="876" spans="4:8" x14ac:dyDescent="0.25">
      <c r="D876" s="2"/>
      <c r="E876" s="2"/>
      <c r="F876" s="2"/>
      <c r="G876" s="2"/>
      <c r="H876" s="2"/>
    </row>
    <row r="877" spans="4:8" x14ac:dyDescent="0.25">
      <c r="D877" s="2"/>
      <c r="E877" s="2"/>
      <c r="F877" s="2"/>
      <c r="G877" s="2"/>
      <c r="H877" s="2"/>
    </row>
    <row r="878" spans="4:8" x14ac:dyDescent="0.25">
      <c r="D878" s="2"/>
      <c r="E878" s="2"/>
      <c r="F878" s="2"/>
      <c r="G878" s="2"/>
      <c r="H878" s="2"/>
    </row>
    <row r="879" spans="4:8" x14ac:dyDescent="0.25">
      <c r="D879" s="2"/>
      <c r="E879" s="2"/>
      <c r="F879" s="2"/>
      <c r="G879" s="2"/>
      <c r="H879" s="2"/>
    </row>
    <row r="880" spans="4:8" x14ac:dyDescent="0.25">
      <c r="D880" s="2"/>
      <c r="E880" s="2"/>
      <c r="F880" s="2"/>
      <c r="G880" s="2"/>
      <c r="H880" s="2"/>
    </row>
    <row r="881" spans="4:8" x14ac:dyDescent="0.25">
      <c r="D881" s="2"/>
      <c r="E881" s="2"/>
      <c r="F881" s="2"/>
      <c r="G881" s="2"/>
      <c r="H881" s="2"/>
    </row>
    <row r="882" spans="4:8" x14ac:dyDescent="0.25">
      <c r="D882" s="2"/>
      <c r="E882" s="2"/>
      <c r="F882" s="2"/>
      <c r="G882" s="2"/>
      <c r="H882" s="2"/>
    </row>
    <row r="883" spans="4:8" x14ac:dyDescent="0.25">
      <c r="D883" s="2"/>
      <c r="E883" s="2"/>
      <c r="F883" s="2"/>
      <c r="G883" s="2"/>
      <c r="H883" s="2"/>
    </row>
    <row r="884" spans="4:8" x14ac:dyDescent="0.25">
      <c r="D884" s="2"/>
      <c r="E884" s="2"/>
      <c r="F884" s="2"/>
      <c r="G884" s="2"/>
      <c r="H884" s="2"/>
    </row>
    <row r="885" spans="4:8" x14ac:dyDescent="0.25">
      <c r="D885" s="2"/>
      <c r="E885" s="2"/>
      <c r="F885" s="2"/>
      <c r="G885" s="2"/>
      <c r="H885" s="2"/>
    </row>
    <row r="886" spans="4:8" x14ac:dyDescent="0.25">
      <c r="D886" s="2"/>
      <c r="E886" s="2"/>
      <c r="F886" s="2"/>
      <c r="G886" s="2"/>
      <c r="H886" s="2"/>
    </row>
    <row r="887" spans="4:8" x14ac:dyDescent="0.25">
      <c r="D887" s="2"/>
      <c r="E887" s="2"/>
      <c r="F887" s="2"/>
      <c r="G887" s="2"/>
      <c r="H887" s="2"/>
    </row>
    <row r="888" spans="4:8" x14ac:dyDescent="0.25">
      <c r="D888" s="2"/>
      <c r="E888" s="2"/>
      <c r="F888" s="2"/>
      <c r="G888" s="2"/>
      <c r="H888" s="2"/>
    </row>
    <row r="889" spans="4:8" x14ac:dyDescent="0.25">
      <c r="D889" s="2"/>
      <c r="E889" s="2"/>
      <c r="F889" s="2"/>
      <c r="G889" s="2"/>
      <c r="H889" s="2"/>
    </row>
    <row r="890" spans="4:8" x14ac:dyDescent="0.25">
      <c r="D890" s="2"/>
      <c r="E890" s="2"/>
      <c r="F890" s="2"/>
      <c r="G890" s="2"/>
      <c r="H890" s="2"/>
    </row>
    <row r="891" spans="4:8" x14ac:dyDescent="0.25">
      <c r="D891" s="2"/>
      <c r="E891" s="2"/>
      <c r="F891" s="2"/>
      <c r="G891" s="2"/>
      <c r="H891" s="2"/>
    </row>
    <row r="892" spans="4:8" x14ac:dyDescent="0.25">
      <c r="D892" s="2"/>
      <c r="E892" s="2"/>
      <c r="F892" s="2"/>
      <c r="G892" s="2"/>
      <c r="H892" s="2"/>
    </row>
    <row r="893" spans="4:8" x14ac:dyDescent="0.25">
      <c r="D893" s="2"/>
      <c r="E893" s="2"/>
      <c r="F893" s="2"/>
      <c r="G893" s="2"/>
      <c r="H893" s="2"/>
    </row>
    <row r="894" spans="4:8" x14ac:dyDescent="0.25">
      <c r="D894" s="2"/>
      <c r="E894" s="2"/>
      <c r="F894" s="2"/>
      <c r="G894" s="2"/>
      <c r="H894" s="2"/>
    </row>
    <row r="895" spans="4:8" x14ac:dyDescent="0.25">
      <c r="D895" s="2"/>
      <c r="E895" s="2"/>
      <c r="F895" s="2"/>
      <c r="G895" s="2"/>
      <c r="H895" s="2"/>
    </row>
    <row r="896" spans="4:8" x14ac:dyDescent="0.25">
      <c r="D896" s="2"/>
      <c r="E896" s="2"/>
      <c r="F896" s="2"/>
      <c r="G896" s="2"/>
      <c r="H896" s="2"/>
    </row>
    <row r="897" spans="4:8" x14ac:dyDescent="0.25">
      <c r="D897" s="2"/>
      <c r="E897" s="2"/>
      <c r="F897" s="2"/>
      <c r="G897" s="2"/>
      <c r="H897" s="2"/>
    </row>
    <row r="898" spans="4:8" x14ac:dyDescent="0.25">
      <c r="D898" s="2"/>
      <c r="E898" s="2"/>
      <c r="F898" s="2"/>
      <c r="G898" s="2"/>
      <c r="H898" s="2"/>
    </row>
    <row r="899" spans="4:8" x14ac:dyDescent="0.25">
      <c r="D899" s="2"/>
      <c r="E899" s="2"/>
      <c r="F899" s="2"/>
      <c r="G899" s="2"/>
      <c r="H899" s="2"/>
    </row>
    <row r="900" spans="4:8" x14ac:dyDescent="0.25">
      <c r="D900" s="2"/>
      <c r="E900" s="2"/>
      <c r="F900" s="2"/>
      <c r="G900" s="2"/>
      <c r="H900" s="2"/>
    </row>
    <row r="901" spans="4:8" x14ac:dyDescent="0.25">
      <c r="D901" s="2"/>
      <c r="E901" s="2"/>
      <c r="F901" s="2"/>
      <c r="G901" s="2"/>
      <c r="H901" s="2"/>
    </row>
    <row r="902" spans="4:8" x14ac:dyDescent="0.25">
      <c r="D902" s="2"/>
      <c r="E902" s="2"/>
      <c r="F902" s="2"/>
      <c r="G902" s="2"/>
      <c r="H902" s="2"/>
    </row>
    <row r="903" spans="4:8" x14ac:dyDescent="0.25">
      <c r="D903" s="2"/>
      <c r="E903" s="2"/>
      <c r="F903" s="2"/>
      <c r="G903" s="2"/>
      <c r="H903" s="2"/>
    </row>
    <row r="904" spans="4:8" x14ac:dyDescent="0.25">
      <c r="D904" s="2"/>
      <c r="E904" s="2"/>
      <c r="F904" s="2"/>
      <c r="G904" s="2"/>
      <c r="H904" s="2"/>
    </row>
    <row r="905" spans="4:8" x14ac:dyDescent="0.25">
      <c r="D905" s="2"/>
      <c r="E905" s="2"/>
      <c r="F905" s="2"/>
      <c r="G905" s="2"/>
      <c r="H905" s="2"/>
    </row>
    <row r="906" spans="4:8" x14ac:dyDescent="0.25">
      <c r="D906" s="2"/>
      <c r="E906" s="2"/>
      <c r="F906" s="2"/>
      <c r="G906" s="2"/>
      <c r="H906" s="2"/>
    </row>
    <row r="907" spans="4:8" x14ac:dyDescent="0.25">
      <c r="D907" s="2"/>
      <c r="E907" s="2"/>
      <c r="F907" s="2"/>
      <c r="G907" s="2"/>
      <c r="H907" s="2"/>
    </row>
    <row r="908" spans="4:8" x14ac:dyDescent="0.25">
      <c r="D908" s="2"/>
      <c r="E908" s="2"/>
      <c r="F908" s="2"/>
      <c r="G908" s="2"/>
      <c r="H908" s="2"/>
    </row>
    <row r="909" spans="4:8" x14ac:dyDescent="0.25">
      <c r="D909" s="2"/>
      <c r="E909" s="2"/>
      <c r="F909" s="2"/>
      <c r="G909" s="2"/>
      <c r="H909" s="2"/>
    </row>
    <row r="910" spans="4:8" x14ac:dyDescent="0.25">
      <c r="D910" s="2"/>
      <c r="E910" s="2"/>
      <c r="F910" s="2"/>
      <c r="G910" s="2"/>
      <c r="H910" s="2"/>
    </row>
    <row r="911" spans="4:8" x14ac:dyDescent="0.25">
      <c r="D911" s="2"/>
      <c r="E911" s="2"/>
      <c r="F911" s="2"/>
      <c r="G911" s="2"/>
      <c r="H911" s="2"/>
    </row>
    <row r="912" spans="4:8" x14ac:dyDescent="0.25">
      <c r="D912" s="2"/>
      <c r="E912" s="2"/>
      <c r="F912" s="2"/>
      <c r="G912" s="2"/>
      <c r="H912" s="2"/>
    </row>
    <row r="913" spans="4:8" x14ac:dyDescent="0.25">
      <c r="D913" s="2"/>
      <c r="E913" s="2"/>
      <c r="F913" s="2"/>
      <c r="G913" s="2"/>
      <c r="H913" s="2"/>
    </row>
    <row r="914" spans="4:8" x14ac:dyDescent="0.25">
      <c r="D914" s="2"/>
      <c r="E914" s="2"/>
      <c r="F914" s="2"/>
      <c r="G914" s="2"/>
      <c r="H914" s="2"/>
    </row>
    <row r="915" spans="4:8" x14ac:dyDescent="0.25">
      <c r="D915" s="2"/>
      <c r="E915" s="2"/>
      <c r="F915" s="2"/>
      <c r="G915" s="2"/>
      <c r="H915" s="2"/>
    </row>
    <row r="916" spans="4:8" x14ac:dyDescent="0.25">
      <c r="D916" s="2"/>
      <c r="E916" s="2"/>
      <c r="F916" s="2"/>
      <c r="G916" s="2"/>
      <c r="H916" s="2"/>
    </row>
    <row r="917" spans="4:8" x14ac:dyDescent="0.25">
      <c r="D917" s="2"/>
      <c r="E917" s="2"/>
      <c r="F917" s="2"/>
      <c r="G917" s="2"/>
      <c r="H917" s="2"/>
    </row>
    <row r="918" spans="4:8" x14ac:dyDescent="0.25">
      <c r="D918" s="2"/>
      <c r="E918" s="2"/>
      <c r="F918" s="2"/>
      <c r="G918" s="2"/>
      <c r="H918" s="2"/>
    </row>
    <row r="919" spans="4:8" x14ac:dyDescent="0.25">
      <c r="D919" s="2"/>
      <c r="E919" s="2"/>
      <c r="F919" s="2"/>
      <c r="G919" s="2"/>
      <c r="H919" s="2"/>
    </row>
    <row r="920" spans="4:8" x14ac:dyDescent="0.25">
      <c r="D920" s="2"/>
      <c r="E920" s="2"/>
      <c r="F920" s="2"/>
      <c r="G920" s="2"/>
      <c r="H920" s="2"/>
    </row>
    <row r="921" spans="4:8" x14ac:dyDescent="0.25">
      <c r="D921" s="2"/>
      <c r="E921" s="2"/>
      <c r="F921" s="2"/>
      <c r="G921" s="2"/>
      <c r="H921" s="2"/>
    </row>
    <row r="922" spans="4:8" x14ac:dyDescent="0.25">
      <c r="D922" s="2"/>
      <c r="E922" s="2"/>
      <c r="F922" s="2"/>
      <c r="G922" s="2"/>
      <c r="H922" s="2"/>
    </row>
    <row r="923" spans="4:8" x14ac:dyDescent="0.25">
      <c r="D923" s="2"/>
      <c r="E923" s="2"/>
      <c r="F923" s="2"/>
      <c r="G923" s="2"/>
      <c r="H923" s="2"/>
    </row>
    <row r="924" spans="4:8" x14ac:dyDescent="0.25">
      <c r="D924" s="2"/>
      <c r="E924" s="2"/>
      <c r="F924" s="2"/>
      <c r="G924" s="2"/>
      <c r="H924" s="2"/>
    </row>
    <row r="925" spans="4:8" x14ac:dyDescent="0.25">
      <c r="D925" s="2"/>
      <c r="E925" s="2"/>
      <c r="F925" s="2"/>
      <c r="G925" s="2"/>
      <c r="H925" s="2"/>
    </row>
    <row r="926" spans="4:8" x14ac:dyDescent="0.25">
      <c r="D926" s="2"/>
      <c r="E926" s="2"/>
      <c r="F926" s="2"/>
      <c r="G926" s="2"/>
      <c r="H926" s="2"/>
    </row>
    <row r="927" spans="4:8" x14ac:dyDescent="0.25">
      <c r="D927" s="2"/>
      <c r="E927" s="2"/>
      <c r="F927" s="2"/>
      <c r="G927" s="2"/>
      <c r="H927" s="2"/>
    </row>
    <row r="928" spans="4:8" x14ac:dyDescent="0.25">
      <c r="D928" s="2"/>
      <c r="E928" s="2"/>
      <c r="F928" s="2"/>
      <c r="G928" s="2"/>
      <c r="H928" s="2"/>
    </row>
    <row r="929" spans="4:8" x14ac:dyDescent="0.25">
      <c r="D929" s="2"/>
      <c r="E929" s="2"/>
      <c r="F929" s="2"/>
      <c r="G929" s="2"/>
      <c r="H929" s="2"/>
    </row>
    <row r="930" spans="4:8" x14ac:dyDescent="0.25">
      <c r="D930" s="2"/>
      <c r="E930" s="2"/>
      <c r="F930" s="2"/>
      <c r="G930" s="2"/>
      <c r="H930" s="2"/>
    </row>
    <row r="931" spans="4:8" x14ac:dyDescent="0.25">
      <c r="D931" s="2"/>
      <c r="E931" s="2"/>
      <c r="F931" s="2"/>
      <c r="G931" s="2"/>
      <c r="H931" s="2"/>
    </row>
    <row r="932" spans="4:8" x14ac:dyDescent="0.25">
      <c r="D932" s="2"/>
      <c r="E932" s="2"/>
      <c r="F932" s="2"/>
      <c r="G932" s="2"/>
      <c r="H932" s="2"/>
    </row>
    <row r="933" spans="4:8" x14ac:dyDescent="0.25">
      <c r="D933" s="2"/>
      <c r="E933" s="2"/>
      <c r="F933" s="2"/>
      <c r="G933" s="2"/>
      <c r="H933" s="2"/>
    </row>
    <row r="934" spans="4:8" x14ac:dyDescent="0.25">
      <c r="D934" s="2"/>
      <c r="E934" s="2"/>
      <c r="F934" s="2"/>
      <c r="G934" s="2"/>
      <c r="H934" s="2"/>
    </row>
    <row r="935" spans="4:8" x14ac:dyDescent="0.25">
      <c r="D935" s="2"/>
      <c r="E935" s="2"/>
      <c r="F935" s="2"/>
      <c r="G935" s="2"/>
      <c r="H935" s="2"/>
    </row>
    <row r="936" spans="4:8" x14ac:dyDescent="0.25">
      <c r="D936" s="2"/>
      <c r="E936" s="2"/>
      <c r="F936" s="2"/>
      <c r="G936" s="2"/>
      <c r="H936" s="2"/>
    </row>
    <row r="937" spans="4:8" x14ac:dyDescent="0.25">
      <c r="D937" s="2"/>
      <c r="E937" s="2"/>
      <c r="F937" s="2"/>
      <c r="G937" s="2"/>
      <c r="H937" s="2"/>
    </row>
    <row r="938" spans="4:8" x14ac:dyDescent="0.25">
      <c r="D938" s="2"/>
      <c r="E938" s="2"/>
      <c r="F938" s="2"/>
      <c r="G938" s="2"/>
      <c r="H938" s="2"/>
    </row>
    <row r="939" spans="4:8" x14ac:dyDescent="0.25">
      <c r="D939" s="2"/>
      <c r="E939" s="2"/>
      <c r="F939" s="2"/>
      <c r="G939" s="2"/>
      <c r="H939" s="2"/>
    </row>
    <row r="940" spans="4:8" x14ac:dyDescent="0.25">
      <c r="D940" s="2"/>
      <c r="E940" s="2"/>
      <c r="F940" s="2"/>
      <c r="G940" s="2"/>
      <c r="H940" s="2"/>
    </row>
    <row r="941" spans="4:8" x14ac:dyDescent="0.25">
      <c r="D941" s="2"/>
      <c r="E941" s="2"/>
      <c r="F941" s="2"/>
      <c r="G941" s="2"/>
      <c r="H941" s="2"/>
    </row>
    <row r="942" spans="4:8" x14ac:dyDescent="0.25">
      <c r="D942" s="2"/>
      <c r="E942" s="2"/>
      <c r="F942" s="2"/>
      <c r="G942" s="2"/>
      <c r="H942" s="2"/>
    </row>
    <row r="943" spans="4:8" x14ac:dyDescent="0.25">
      <c r="D943" s="2"/>
      <c r="E943" s="2"/>
      <c r="F943" s="2"/>
      <c r="G943" s="2"/>
      <c r="H943" s="2"/>
    </row>
    <row r="944" spans="4:8" x14ac:dyDescent="0.25">
      <c r="D944" s="2"/>
      <c r="E944" s="2"/>
      <c r="F944" s="2"/>
      <c r="G944" s="2"/>
      <c r="H944" s="2"/>
    </row>
    <row r="945" spans="4:8" x14ac:dyDescent="0.25">
      <c r="D945" s="2"/>
      <c r="E945" s="2"/>
      <c r="F945" s="2"/>
      <c r="G945" s="2"/>
      <c r="H945" s="2"/>
    </row>
    <row r="946" spans="4:8" x14ac:dyDescent="0.25">
      <c r="D946" s="2"/>
      <c r="E946" s="2"/>
      <c r="F946" s="2"/>
      <c r="G946" s="2"/>
      <c r="H946" s="2"/>
    </row>
    <row r="947" spans="4:8" x14ac:dyDescent="0.25">
      <c r="D947" s="2"/>
      <c r="E947" s="2"/>
      <c r="F947" s="2"/>
      <c r="G947" s="2"/>
      <c r="H947" s="2"/>
    </row>
    <row r="948" spans="4:8" x14ac:dyDescent="0.25">
      <c r="D948" s="2"/>
      <c r="E948" s="2"/>
      <c r="F948" s="2"/>
      <c r="G948" s="2"/>
      <c r="H948" s="2"/>
    </row>
    <row r="949" spans="4:8" x14ac:dyDescent="0.25">
      <c r="D949" s="2"/>
      <c r="E949" s="2"/>
      <c r="F949" s="2"/>
      <c r="G949" s="2"/>
      <c r="H949" s="2"/>
    </row>
    <row r="950" spans="4:8" x14ac:dyDescent="0.25">
      <c r="D950" s="2"/>
      <c r="E950" s="2"/>
      <c r="F950" s="2"/>
      <c r="G950" s="2"/>
      <c r="H950" s="2"/>
    </row>
    <row r="951" spans="4:8" x14ac:dyDescent="0.25">
      <c r="D951" s="2"/>
      <c r="E951" s="2"/>
      <c r="F951" s="2"/>
      <c r="G951" s="2"/>
      <c r="H951" s="2"/>
    </row>
    <row r="952" spans="4:8" x14ac:dyDescent="0.25">
      <c r="D952" s="2"/>
      <c r="E952" s="2"/>
      <c r="F952" s="2"/>
      <c r="G952" s="2"/>
      <c r="H952" s="2"/>
    </row>
    <row r="953" spans="4:8" x14ac:dyDescent="0.25">
      <c r="D953" s="2"/>
      <c r="E953" s="2"/>
      <c r="F953" s="2"/>
      <c r="G953" s="2"/>
      <c r="H953" s="2"/>
    </row>
    <row r="954" spans="4:8" x14ac:dyDescent="0.25">
      <c r="D954" s="2"/>
      <c r="E954" s="2"/>
      <c r="F954" s="2"/>
      <c r="G954" s="2"/>
      <c r="H954" s="2"/>
    </row>
    <row r="955" spans="4:8" x14ac:dyDescent="0.25">
      <c r="D955" s="2"/>
      <c r="E955" s="2"/>
      <c r="F955" s="2"/>
      <c r="G955" s="2"/>
      <c r="H955" s="2"/>
    </row>
    <row r="956" spans="4:8" x14ac:dyDescent="0.25">
      <c r="D956" s="2"/>
      <c r="E956" s="2"/>
      <c r="F956" s="2"/>
      <c r="G956" s="2"/>
      <c r="H956" s="2"/>
    </row>
    <row r="957" spans="4:8" x14ac:dyDescent="0.25">
      <c r="D957" s="2"/>
      <c r="E957" s="2"/>
      <c r="F957" s="2"/>
      <c r="G957" s="2"/>
      <c r="H957" s="2"/>
    </row>
    <row r="958" spans="4:8" x14ac:dyDescent="0.25">
      <c r="D958" s="2"/>
      <c r="E958" s="2"/>
      <c r="F958" s="2"/>
      <c r="G958" s="2"/>
      <c r="H958" s="2"/>
    </row>
    <row r="959" spans="4:8" x14ac:dyDescent="0.25">
      <c r="D959" s="2"/>
      <c r="E959" s="2"/>
      <c r="F959" s="2"/>
      <c r="G959" s="2"/>
      <c r="H959" s="2"/>
    </row>
    <row r="960" spans="4:8" x14ac:dyDescent="0.25">
      <c r="D960" s="2"/>
      <c r="E960" s="2"/>
      <c r="F960" s="2"/>
      <c r="G960" s="2"/>
      <c r="H960" s="2"/>
    </row>
    <row r="961" spans="4:8" x14ac:dyDescent="0.25">
      <c r="D961" s="2"/>
      <c r="E961" s="2"/>
      <c r="F961" s="2"/>
      <c r="G961" s="2"/>
      <c r="H961" s="2"/>
    </row>
    <row r="962" spans="4:8" x14ac:dyDescent="0.25">
      <c r="D962" s="2"/>
      <c r="E962" s="2"/>
      <c r="F962" s="2"/>
      <c r="G962" s="2"/>
      <c r="H962" s="2"/>
    </row>
    <row r="963" spans="4:8" x14ac:dyDescent="0.25">
      <c r="D963" s="2"/>
      <c r="E963" s="2"/>
      <c r="F963" s="2"/>
      <c r="G963" s="2"/>
      <c r="H963" s="2"/>
    </row>
    <row r="964" spans="4:8" x14ac:dyDescent="0.25">
      <c r="D964" s="2"/>
      <c r="E964" s="2"/>
      <c r="F964" s="2"/>
      <c r="G964" s="2"/>
      <c r="H964" s="2"/>
    </row>
    <row r="965" spans="4:8" x14ac:dyDescent="0.25">
      <c r="D965" s="2"/>
      <c r="E965" s="2"/>
      <c r="F965" s="2"/>
      <c r="G965" s="2"/>
      <c r="H965" s="2"/>
    </row>
    <row r="966" spans="4:8" x14ac:dyDescent="0.25">
      <c r="D966" s="2"/>
      <c r="E966" s="2"/>
      <c r="F966" s="2"/>
      <c r="G966" s="2"/>
      <c r="H966" s="2"/>
    </row>
    <row r="967" spans="4:8" x14ac:dyDescent="0.25">
      <c r="D967" s="2"/>
      <c r="E967" s="2"/>
      <c r="F967" s="2"/>
      <c r="G967" s="2"/>
      <c r="H967" s="2"/>
    </row>
    <row r="968" spans="4:8" x14ac:dyDescent="0.25">
      <c r="D968" s="2"/>
      <c r="E968" s="2"/>
      <c r="F968" s="2"/>
      <c r="G968" s="2"/>
      <c r="H968" s="2"/>
    </row>
    <row r="969" spans="4:8" x14ac:dyDescent="0.25">
      <c r="D969" s="2"/>
      <c r="E969" s="2"/>
      <c r="F969" s="2"/>
      <c r="G969" s="2"/>
      <c r="H969" s="2"/>
    </row>
    <row r="970" spans="4:8" x14ac:dyDescent="0.25">
      <c r="D970" s="2"/>
      <c r="E970" s="2"/>
      <c r="F970" s="2"/>
      <c r="G970" s="2"/>
      <c r="H970" s="2"/>
    </row>
    <row r="971" spans="4:8" x14ac:dyDescent="0.25">
      <c r="D971" s="2"/>
      <c r="E971" s="2"/>
      <c r="F971" s="2"/>
      <c r="G971" s="2"/>
      <c r="H971" s="2"/>
    </row>
    <row r="972" spans="4:8" x14ac:dyDescent="0.25">
      <c r="D972" s="2"/>
      <c r="E972" s="2"/>
      <c r="F972" s="2"/>
      <c r="G972" s="2"/>
      <c r="H972" s="2"/>
    </row>
    <row r="973" spans="4:8" x14ac:dyDescent="0.25">
      <c r="D973" s="2"/>
      <c r="E973" s="2"/>
      <c r="F973" s="2"/>
      <c r="G973" s="2"/>
      <c r="H973" s="2"/>
    </row>
    <row r="974" spans="4:8" x14ac:dyDescent="0.25">
      <c r="D974" s="2"/>
      <c r="E974" s="2"/>
      <c r="F974" s="2"/>
      <c r="G974" s="2"/>
      <c r="H974" s="2"/>
    </row>
    <row r="975" spans="4:8" x14ac:dyDescent="0.25">
      <c r="D975" s="2"/>
      <c r="E975" s="2"/>
      <c r="F975" s="2"/>
      <c r="G975" s="2"/>
      <c r="H975" s="2"/>
    </row>
    <row r="976" spans="4:8" x14ac:dyDescent="0.25">
      <c r="D976" s="2"/>
      <c r="E976" s="2"/>
      <c r="F976" s="2"/>
      <c r="G976" s="2"/>
      <c r="H976" s="2"/>
    </row>
    <row r="977" spans="4:8" x14ac:dyDescent="0.25">
      <c r="D977" s="2"/>
      <c r="E977" s="2"/>
      <c r="F977" s="2"/>
      <c r="G977" s="2"/>
      <c r="H977" s="2"/>
    </row>
    <row r="978" spans="4:8" x14ac:dyDescent="0.25">
      <c r="D978" s="2"/>
      <c r="E978" s="2"/>
      <c r="F978" s="2"/>
      <c r="G978" s="2"/>
      <c r="H978" s="2"/>
    </row>
    <row r="979" spans="4:8" x14ac:dyDescent="0.25">
      <c r="D979" s="2"/>
      <c r="E979" s="2"/>
      <c r="F979" s="2"/>
      <c r="G979" s="2"/>
      <c r="H979" s="2"/>
    </row>
    <row r="980" spans="4:8" x14ac:dyDescent="0.25">
      <c r="D980" s="2"/>
      <c r="E980" s="2"/>
      <c r="F980" s="2"/>
      <c r="G980" s="2"/>
      <c r="H980" s="2"/>
    </row>
    <row r="981" spans="4:8" x14ac:dyDescent="0.25">
      <c r="D981" s="2"/>
      <c r="E981" s="2"/>
      <c r="F981" s="2"/>
      <c r="G981" s="2"/>
      <c r="H981" s="2"/>
    </row>
    <row r="982" spans="4:8" x14ac:dyDescent="0.25">
      <c r="D982" s="2"/>
      <c r="E982" s="2"/>
      <c r="F982" s="2"/>
      <c r="G982" s="2"/>
      <c r="H982" s="2"/>
    </row>
    <row r="983" spans="4:8" x14ac:dyDescent="0.25">
      <c r="D983" s="2"/>
      <c r="E983" s="2"/>
      <c r="F983" s="2"/>
      <c r="G983" s="2"/>
      <c r="H983" s="2"/>
    </row>
    <row r="984" spans="4:8" x14ac:dyDescent="0.25">
      <c r="D984" s="2"/>
      <c r="E984" s="2"/>
      <c r="F984" s="2"/>
      <c r="G984" s="2"/>
      <c r="H984" s="2"/>
    </row>
    <row r="985" spans="4:8" x14ac:dyDescent="0.25">
      <c r="D985" s="2"/>
      <c r="E985" s="2"/>
      <c r="F985" s="2"/>
      <c r="G985" s="2"/>
      <c r="H985" s="2"/>
    </row>
    <row r="986" spans="4:8" x14ac:dyDescent="0.25">
      <c r="D986" s="2"/>
      <c r="E986" s="2"/>
      <c r="F986" s="2"/>
      <c r="G986" s="2"/>
      <c r="H986" s="2"/>
    </row>
    <row r="987" spans="4:8" x14ac:dyDescent="0.25">
      <c r="D987" s="2"/>
      <c r="E987" s="2"/>
      <c r="F987" s="2"/>
      <c r="G987" s="2"/>
      <c r="H987" s="2"/>
    </row>
    <row r="988" spans="4:8" x14ac:dyDescent="0.25">
      <c r="D988" s="2"/>
      <c r="E988" s="2"/>
      <c r="F988" s="2"/>
      <c r="G988" s="2"/>
      <c r="H988" s="2"/>
    </row>
    <row r="989" spans="4:8" x14ac:dyDescent="0.25">
      <c r="D989" s="2"/>
      <c r="E989" s="2"/>
      <c r="F989" s="2"/>
      <c r="G989" s="2"/>
      <c r="H989" s="2"/>
    </row>
    <row r="990" spans="4:8" x14ac:dyDescent="0.25">
      <c r="D990" s="2"/>
      <c r="E990" s="2"/>
      <c r="F990" s="2"/>
      <c r="G990" s="2"/>
      <c r="H990" s="2"/>
    </row>
    <row r="991" spans="4:8" x14ac:dyDescent="0.25">
      <c r="D991" s="2"/>
      <c r="E991" s="2"/>
      <c r="F991" s="2"/>
      <c r="G991" s="2"/>
      <c r="H991" s="2"/>
    </row>
    <row r="992" spans="4:8" x14ac:dyDescent="0.25">
      <c r="D992" s="2"/>
      <c r="E992" s="2"/>
      <c r="F992" s="2"/>
      <c r="G992" s="2"/>
      <c r="H992" s="2"/>
    </row>
    <row r="993" spans="4:8" x14ac:dyDescent="0.25">
      <c r="D993" s="2"/>
      <c r="E993" s="2"/>
      <c r="F993" s="2"/>
      <c r="G993" s="2"/>
      <c r="H993" s="2"/>
    </row>
    <row r="994" spans="4:8" x14ac:dyDescent="0.25">
      <c r="D994" s="2"/>
      <c r="E994" s="2"/>
      <c r="F994" s="2"/>
      <c r="G994" s="2"/>
      <c r="H994" s="2"/>
    </row>
    <row r="995" spans="4:8" x14ac:dyDescent="0.25">
      <c r="D995" s="2"/>
      <c r="E995" s="2"/>
      <c r="F995" s="2"/>
      <c r="G995" s="2"/>
      <c r="H995" s="2"/>
    </row>
    <row r="996" spans="4:8" x14ac:dyDescent="0.25">
      <c r="D996" s="2"/>
      <c r="E996" s="2"/>
      <c r="F996" s="2"/>
      <c r="G996" s="2"/>
      <c r="H996" s="2"/>
    </row>
    <row r="997" spans="4:8" x14ac:dyDescent="0.25">
      <c r="D997" s="2"/>
      <c r="E997" s="2"/>
      <c r="F997" s="2"/>
      <c r="G997" s="2"/>
      <c r="H997" s="2"/>
    </row>
    <row r="998" spans="4:8" x14ac:dyDescent="0.25">
      <c r="D998" s="2"/>
      <c r="E998" s="2"/>
      <c r="F998" s="2"/>
      <c r="G998" s="2"/>
      <c r="H998" s="2"/>
    </row>
    <row r="999" spans="4:8" x14ac:dyDescent="0.25">
      <c r="D999" s="2"/>
      <c r="E999" s="2"/>
      <c r="F999" s="2"/>
      <c r="G999" s="2"/>
      <c r="H999" s="2"/>
    </row>
    <row r="1000" spans="4:8" x14ac:dyDescent="0.25">
      <c r="D1000" s="2"/>
      <c r="E1000" s="2"/>
      <c r="F1000" s="2"/>
      <c r="G1000" s="2"/>
      <c r="H1000" s="2"/>
    </row>
    <row r="1001" spans="4:8" x14ac:dyDescent="0.25">
      <c r="D1001" s="2"/>
      <c r="E1001" s="2"/>
      <c r="F1001" s="2"/>
      <c r="G1001" s="2"/>
      <c r="H1001" s="2"/>
    </row>
    <row r="1002" spans="4:8" x14ac:dyDescent="0.25">
      <c r="D1002" s="2"/>
      <c r="E1002" s="2"/>
      <c r="F1002" s="2"/>
      <c r="G1002" s="2"/>
      <c r="H1002" s="2"/>
    </row>
    <row r="1003" spans="4:8" x14ac:dyDescent="0.25">
      <c r="D1003" s="2"/>
      <c r="E1003" s="2"/>
      <c r="F1003" s="2"/>
      <c r="G1003" s="2"/>
      <c r="H1003" s="2"/>
    </row>
    <row r="1004" spans="4:8" x14ac:dyDescent="0.25">
      <c r="D1004" s="2"/>
      <c r="E1004" s="2"/>
      <c r="F1004" s="2"/>
      <c r="G1004" s="2"/>
      <c r="H1004" s="2"/>
    </row>
    <row r="1005" spans="4:8" x14ac:dyDescent="0.25">
      <c r="D1005" s="2"/>
      <c r="E1005" s="2"/>
      <c r="F1005" s="2"/>
      <c r="G1005" s="2"/>
      <c r="H1005" s="2"/>
    </row>
    <row r="1006" spans="4:8" x14ac:dyDescent="0.25">
      <c r="D1006" s="2"/>
      <c r="E1006" s="2"/>
      <c r="F1006" s="2"/>
      <c r="G1006" s="2"/>
      <c r="H1006" s="2"/>
    </row>
    <row r="1007" spans="4:8" x14ac:dyDescent="0.25">
      <c r="D1007" s="2"/>
      <c r="E1007" s="2"/>
      <c r="F1007" s="2"/>
      <c r="G1007" s="2"/>
      <c r="H1007" s="2"/>
    </row>
    <row r="1008" spans="4:8" x14ac:dyDescent="0.25">
      <c r="D1008" s="2"/>
      <c r="E1008" s="2"/>
      <c r="F1008" s="2"/>
      <c r="G1008" s="2"/>
      <c r="H1008" s="2"/>
    </row>
    <row r="1009" spans="4:8" x14ac:dyDescent="0.25">
      <c r="D1009" s="2"/>
      <c r="E1009" s="2"/>
      <c r="F1009" s="2"/>
      <c r="G1009" s="2"/>
      <c r="H1009" s="2"/>
    </row>
    <row r="1010" spans="4:8" x14ac:dyDescent="0.25">
      <c r="D1010" s="2"/>
      <c r="E1010" s="2"/>
      <c r="F1010" s="2"/>
      <c r="G1010" s="2"/>
      <c r="H1010" s="2"/>
    </row>
    <row r="1011" spans="4:8" x14ac:dyDescent="0.25">
      <c r="D1011" s="2"/>
      <c r="E1011" s="2"/>
      <c r="F1011" s="2"/>
      <c r="G1011" s="2"/>
      <c r="H1011" s="2"/>
    </row>
    <row r="1012" spans="4:8" x14ac:dyDescent="0.25">
      <c r="D1012" s="2"/>
      <c r="E1012" s="2"/>
      <c r="F1012" s="2"/>
      <c r="G1012" s="2"/>
      <c r="H1012" s="2"/>
    </row>
    <row r="1013" spans="4:8" x14ac:dyDescent="0.25">
      <c r="D1013" s="2"/>
      <c r="E1013" s="2"/>
      <c r="F1013" s="2"/>
      <c r="G1013" s="2"/>
      <c r="H1013" s="2"/>
    </row>
    <row r="1014" spans="4:8" x14ac:dyDescent="0.25">
      <c r="D1014" s="2"/>
      <c r="E1014" s="2"/>
      <c r="F1014" s="2"/>
      <c r="G1014" s="2"/>
      <c r="H1014" s="2"/>
    </row>
    <row r="1015" spans="4:8" x14ac:dyDescent="0.25">
      <c r="D1015" s="2"/>
      <c r="E1015" s="2"/>
      <c r="F1015" s="2"/>
      <c r="G1015" s="2"/>
      <c r="H1015" s="2"/>
    </row>
    <row r="1016" spans="4:8" x14ac:dyDescent="0.25">
      <c r="D1016" s="2"/>
      <c r="E1016" s="2"/>
      <c r="F1016" s="2"/>
      <c r="G1016" s="2"/>
      <c r="H1016" s="2"/>
    </row>
    <row r="1017" spans="4:8" x14ac:dyDescent="0.25">
      <c r="D1017" s="2"/>
      <c r="E1017" s="2"/>
      <c r="F1017" s="2"/>
      <c r="G1017" s="2"/>
      <c r="H1017" s="2"/>
    </row>
    <row r="1018" spans="4:8" x14ac:dyDescent="0.25">
      <c r="D1018" s="2"/>
      <c r="E1018" s="2"/>
      <c r="F1018" s="2"/>
      <c r="G1018" s="2"/>
      <c r="H1018" s="2"/>
    </row>
    <row r="1019" spans="4:8" x14ac:dyDescent="0.25">
      <c r="D1019" s="2"/>
      <c r="E1019" s="2"/>
      <c r="F1019" s="2"/>
      <c r="G1019" s="2"/>
      <c r="H1019" s="2"/>
    </row>
    <row r="1020" spans="4:8" x14ac:dyDescent="0.25">
      <c r="D1020" s="2"/>
      <c r="E1020" s="2"/>
      <c r="F1020" s="2"/>
      <c r="G1020" s="2"/>
      <c r="H1020" s="2"/>
    </row>
    <row r="1021" spans="4:8" x14ac:dyDescent="0.25">
      <c r="D1021" s="2"/>
      <c r="E1021" s="2"/>
      <c r="F1021" s="2"/>
      <c r="G1021" s="2"/>
      <c r="H1021" s="2"/>
    </row>
    <row r="1022" spans="4:8" x14ac:dyDescent="0.25">
      <c r="D1022" s="2"/>
      <c r="E1022" s="2"/>
      <c r="F1022" s="2"/>
      <c r="G1022" s="2"/>
      <c r="H1022" s="2"/>
    </row>
    <row r="1023" spans="4:8" x14ac:dyDescent="0.25">
      <c r="D1023" s="2"/>
      <c r="E1023" s="2"/>
      <c r="F1023" s="2"/>
      <c r="G1023" s="2"/>
      <c r="H1023" s="2"/>
    </row>
    <row r="1024" spans="4:8" x14ac:dyDescent="0.25">
      <c r="D1024" s="2"/>
      <c r="E1024" s="2"/>
      <c r="F1024" s="2"/>
      <c r="G1024" s="2"/>
      <c r="H1024" s="2"/>
    </row>
    <row r="1025" spans="4:8" x14ac:dyDescent="0.25">
      <c r="D1025" s="2"/>
      <c r="E1025" s="2"/>
      <c r="F1025" s="2"/>
      <c r="G1025" s="2"/>
      <c r="H1025" s="2"/>
    </row>
    <row r="1026" spans="4:8" x14ac:dyDescent="0.25">
      <c r="D1026" s="2"/>
      <c r="E1026" s="2"/>
      <c r="F1026" s="2"/>
      <c r="G1026" s="2"/>
      <c r="H1026" s="2"/>
    </row>
    <row r="1027" spans="4:8" x14ac:dyDescent="0.25">
      <c r="D1027" s="2"/>
      <c r="E1027" s="2"/>
      <c r="F1027" s="2"/>
      <c r="G1027" s="2"/>
      <c r="H1027" s="2"/>
    </row>
    <row r="1028" spans="4:8" x14ac:dyDescent="0.25">
      <c r="D1028" s="2"/>
      <c r="E1028" s="2"/>
      <c r="F1028" s="2"/>
      <c r="G1028" s="2"/>
      <c r="H1028" s="2"/>
    </row>
    <row r="1029" spans="4:8" x14ac:dyDescent="0.25">
      <c r="D1029" s="2"/>
      <c r="E1029" s="2"/>
      <c r="F1029" s="2"/>
      <c r="G1029" s="2"/>
      <c r="H1029" s="2"/>
    </row>
    <row r="1030" spans="4:8" x14ac:dyDescent="0.25">
      <c r="D1030" s="2"/>
      <c r="E1030" s="2"/>
      <c r="F1030" s="2"/>
      <c r="G1030" s="2"/>
      <c r="H1030" s="2"/>
    </row>
    <row r="1031" spans="4:8" x14ac:dyDescent="0.25">
      <c r="D1031" s="2"/>
      <c r="E1031" s="2"/>
      <c r="F1031" s="2"/>
      <c r="G1031" s="2"/>
      <c r="H1031" s="2"/>
    </row>
    <row r="1032" spans="4:8" x14ac:dyDescent="0.25">
      <c r="D1032" s="2"/>
      <c r="E1032" s="2"/>
      <c r="F1032" s="2"/>
      <c r="G1032" s="2"/>
      <c r="H1032" s="2"/>
    </row>
    <row r="1033" spans="4:8" x14ac:dyDescent="0.25">
      <c r="D1033" s="2"/>
      <c r="E1033" s="2"/>
      <c r="F1033" s="2"/>
      <c r="G1033" s="2"/>
      <c r="H1033" s="2"/>
    </row>
    <row r="1034" spans="4:8" x14ac:dyDescent="0.25">
      <c r="D1034" s="2"/>
      <c r="E1034" s="2"/>
      <c r="F1034" s="2"/>
      <c r="G1034" s="2"/>
      <c r="H1034" s="2"/>
    </row>
    <row r="1035" spans="4:8" x14ac:dyDescent="0.25">
      <c r="D1035" s="2"/>
      <c r="E1035" s="2"/>
      <c r="F1035" s="2"/>
      <c r="G1035" s="2"/>
      <c r="H1035" s="2"/>
    </row>
    <row r="1036" spans="4:8" x14ac:dyDescent="0.25">
      <c r="D1036" s="2"/>
      <c r="E1036" s="2"/>
      <c r="F1036" s="2"/>
      <c r="G1036" s="2"/>
      <c r="H1036" s="2"/>
    </row>
    <row r="1037" spans="4:8" x14ac:dyDescent="0.25">
      <c r="D1037" s="2"/>
      <c r="E1037" s="2"/>
      <c r="F1037" s="2"/>
      <c r="G1037" s="2"/>
      <c r="H1037" s="2"/>
    </row>
    <row r="1038" spans="4:8" x14ac:dyDescent="0.25">
      <c r="D1038" s="2"/>
      <c r="E1038" s="2"/>
      <c r="F1038" s="2"/>
      <c r="G1038" s="2"/>
      <c r="H1038" s="2"/>
    </row>
    <row r="1039" spans="4:8" x14ac:dyDescent="0.25">
      <c r="D1039" s="2"/>
      <c r="E1039" s="2"/>
      <c r="F1039" s="2"/>
      <c r="G1039" s="2"/>
      <c r="H1039" s="2"/>
    </row>
    <row r="1040" spans="4:8" x14ac:dyDescent="0.25">
      <c r="D1040" s="2"/>
      <c r="E1040" s="2"/>
      <c r="F1040" s="2"/>
      <c r="G1040" s="2"/>
      <c r="H1040" s="2"/>
    </row>
    <row r="1041" spans="4:8" x14ac:dyDescent="0.25">
      <c r="D1041" s="2"/>
      <c r="E1041" s="2"/>
      <c r="F1041" s="2"/>
      <c r="G1041" s="2"/>
      <c r="H1041" s="2"/>
    </row>
    <row r="1042" spans="4:8" x14ac:dyDescent="0.25">
      <c r="D1042" s="2"/>
      <c r="E1042" s="2"/>
      <c r="F1042" s="2"/>
      <c r="G1042" s="2"/>
      <c r="H1042" s="2"/>
    </row>
    <row r="1043" spans="4:8" x14ac:dyDescent="0.25">
      <c r="D1043" s="2"/>
      <c r="E1043" s="2"/>
      <c r="F1043" s="2"/>
      <c r="G1043" s="2"/>
      <c r="H1043" s="2"/>
    </row>
    <row r="1044" spans="4:8" x14ac:dyDescent="0.25">
      <c r="D1044" s="2"/>
      <c r="E1044" s="2"/>
      <c r="F1044" s="2"/>
      <c r="G1044" s="2"/>
      <c r="H1044" s="2"/>
    </row>
    <row r="1045" spans="4:8" x14ac:dyDescent="0.25">
      <c r="D1045" s="2"/>
      <c r="E1045" s="2"/>
      <c r="F1045" s="2"/>
      <c r="G1045" s="2"/>
      <c r="H1045" s="2"/>
    </row>
    <row r="1046" spans="4:8" x14ac:dyDescent="0.25">
      <c r="D1046" s="2"/>
      <c r="E1046" s="2"/>
      <c r="F1046" s="2"/>
      <c r="G1046" s="2"/>
      <c r="H1046" s="2"/>
    </row>
    <row r="1047" spans="4:8" x14ac:dyDescent="0.25">
      <c r="D1047" s="2"/>
      <c r="E1047" s="2"/>
      <c r="F1047" s="2"/>
      <c r="G1047" s="2"/>
      <c r="H1047" s="2"/>
    </row>
    <row r="1048" spans="4:8" x14ac:dyDescent="0.25">
      <c r="D1048" s="2"/>
      <c r="E1048" s="2"/>
      <c r="F1048" s="2"/>
      <c r="G1048" s="2"/>
      <c r="H1048" s="2"/>
    </row>
    <row r="1049" spans="4:8" x14ac:dyDescent="0.25">
      <c r="D1049" s="2"/>
      <c r="E1049" s="2"/>
      <c r="F1049" s="2"/>
      <c r="G1049" s="2"/>
      <c r="H1049" s="2"/>
    </row>
    <row r="1050" spans="4:8" x14ac:dyDescent="0.25">
      <c r="D1050" s="2"/>
      <c r="E1050" s="2"/>
      <c r="F1050" s="2"/>
      <c r="G1050" s="2"/>
      <c r="H1050" s="2"/>
    </row>
    <row r="1051" spans="4:8" x14ac:dyDescent="0.25">
      <c r="D1051" s="2"/>
      <c r="E1051" s="2"/>
      <c r="F1051" s="2"/>
      <c r="G1051" s="2"/>
      <c r="H1051" s="2"/>
    </row>
    <row r="1052" spans="4:8" x14ac:dyDescent="0.25">
      <c r="D1052" s="2"/>
      <c r="E1052" s="2"/>
      <c r="F1052" s="2"/>
      <c r="G1052" s="2"/>
      <c r="H1052" s="2"/>
    </row>
    <row r="1053" spans="4:8" x14ac:dyDescent="0.25">
      <c r="D1053" s="2"/>
      <c r="E1053" s="2"/>
      <c r="F1053" s="2"/>
      <c r="G1053" s="2"/>
      <c r="H1053" s="2"/>
    </row>
    <row r="1054" spans="4:8" x14ac:dyDescent="0.25">
      <c r="D1054" s="2"/>
      <c r="E1054" s="2"/>
      <c r="F1054" s="2"/>
      <c r="G1054" s="2"/>
      <c r="H1054" s="2"/>
    </row>
    <row r="1055" spans="4:8" x14ac:dyDescent="0.25">
      <c r="D1055" s="2"/>
      <c r="E1055" s="2"/>
      <c r="F1055" s="2"/>
      <c r="G1055" s="2"/>
      <c r="H1055" s="2"/>
    </row>
    <row r="1056" spans="4:8" x14ac:dyDescent="0.25">
      <c r="D1056" s="2"/>
      <c r="E1056" s="2"/>
      <c r="F1056" s="2"/>
      <c r="G1056" s="2"/>
      <c r="H1056" s="2"/>
    </row>
    <row r="1057" spans="4:8" x14ac:dyDescent="0.25">
      <c r="D1057" s="2"/>
      <c r="E1057" s="2"/>
      <c r="F1057" s="2"/>
      <c r="G1057" s="2"/>
      <c r="H1057" s="2"/>
    </row>
    <row r="1058" spans="4:8" x14ac:dyDescent="0.25">
      <c r="D1058" s="2"/>
      <c r="E1058" s="2"/>
      <c r="F1058" s="2"/>
      <c r="G1058" s="2"/>
      <c r="H1058" s="2"/>
    </row>
    <row r="1059" spans="4:8" x14ac:dyDescent="0.25">
      <c r="D1059" s="2"/>
      <c r="E1059" s="2"/>
      <c r="F1059" s="2"/>
      <c r="G1059" s="2"/>
      <c r="H1059" s="2"/>
    </row>
    <row r="1060" spans="4:8" x14ac:dyDescent="0.25">
      <c r="D1060" s="2"/>
      <c r="E1060" s="2"/>
      <c r="F1060" s="2"/>
      <c r="G1060" s="2"/>
      <c r="H1060" s="2"/>
    </row>
    <row r="1061" spans="4:8" x14ac:dyDescent="0.25">
      <c r="D1061" s="2"/>
      <c r="E1061" s="2"/>
      <c r="F1061" s="2"/>
      <c r="G1061" s="2"/>
      <c r="H1061" s="2"/>
    </row>
    <row r="1062" spans="4:8" x14ac:dyDescent="0.25">
      <c r="D1062" s="2"/>
      <c r="E1062" s="2"/>
      <c r="F1062" s="2"/>
      <c r="G1062" s="2"/>
      <c r="H1062" s="2"/>
    </row>
    <row r="1063" spans="4:8" x14ac:dyDescent="0.25">
      <c r="D1063" s="2"/>
      <c r="E1063" s="2"/>
      <c r="F1063" s="2"/>
      <c r="G1063" s="2"/>
      <c r="H1063" s="2"/>
    </row>
    <row r="1064" spans="4:8" x14ac:dyDescent="0.25">
      <c r="D1064" s="2"/>
      <c r="E1064" s="2"/>
      <c r="F1064" s="2"/>
      <c r="G1064" s="2"/>
      <c r="H1064" s="2"/>
    </row>
    <row r="1065" spans="4:8" x14ac:dyDescent="0.25">
      <c r="D1065" s="2"/>
      <c r="E1065" s="2"/>
      <c r="F1065" s="2"/>
      <c r="G1065" s="2"/>
      <c r="H1065" s="2"/>
    </row>
    <row r="1066" spans="4:8" x14ac:dyDescent="0.25">
      <c r="D1066" s="2"/>
      <c r="E1066" s="2"/>
      <c r="F1066" s="2"/>
      <c r="G1066" s="2"/>
      <c r="H1066" s="2"/>
    </row>
    <row r="1067" spans="4:8" x14ac:dyDescent="0.25">
      <c r="D1067" s="2"/>
      <c r="E1067" s="2"/>
      <c r="F1067" s="2"/>
      <c r="G1067" s="2"/>
      <c r="H1067" s="2"/>
    </row>
    <row r="1068" spans="4:8" x14ac:dyDescent="0.25">
      <c r="D1068" s="2"/>
      <c r="E1068" s="2"/>
      <c r="F1068" s="2"/>
      <c r="G1068" s="2"/>
      <c r="H1068" s="2"/>
    </row>
    <row r="1069" spans="4:8" x14ac:dyDescent="0.25">
      <c r="D1069" s="2"/>
      <c r="E1069" s="2"/>
      <c r="F1069" s="2"/>
      <c r="G1069" s="2"/>
      <c r="H1069" s="2"/>
    </row>
    <row r="1070" spans="4:8" x14ac:dyDescent="0.25">
      <c r="D1070" s="2"/>
      <c r="E1070" s="2"/>
      <c r="F1070" s="2"/>
      <c r="G1070" s="2"/>
      <c r="H1070" s="2"/>
    </row>
    <row r="1071" spans="4:8" x14ac:dyDescent="0.25">
      <c r="D1071" s="2"/>
      <c r="E1071" s="2"/>
      <c r="F1071" s="2"/>
      <c r="G1071" s="2"/>
      <c r="H1071" s="2"/>
    </row>
    <row r="1072" spans="4:8" x14ac:dyDescent="0.25">
      <c r="D1072" s="2"/>
      <c r="E1072" s="2"/>
      <c r="F1072" s="2"/>
      <c r="G1072" s="2"/>
      <c r="H1072" s="2"/>
    </row>
    <row r="1073" spans="4:8" x14ac:dyDescent="0.25">
      <c r="D1073" s="2"/>
      <c r="E1073" s="2"/>
      <c r="F1073" s="2"/>
      <c r="G1073" s="2"/>
      <c r="H1073" s="2"/>
    </row>
    <row r="1074" spans="4:8" x14ac:dyDescent="0.25">
      <c r="D1074" s="2"/>
      <c r="E1074" s="2"/>
      <c r="F1074" s="2"/>
      <c r="G1074" s="2"/>
      <c r="H1074" s="2"/>
    </row>
    <row r="1075" spans="4:8" x14ac:dyDescent="0.25">
      <c r="D1075" s="2"/>
      <c r="E1075" s="2"/>
      <c r="F1075" s="2"/>
      <c r="G1075" s="2"/>
      <c r="H1075" s="2"/>
    </row>
    <row r="1076" spans="4:8" x14ac:dyDescent="0.25">
      <c r="D1076" s="2"/>
      <c r="E1076" s="2"/>
      <c r="F1076" s="2"/>
      <c r="G1076" s="2"/>
      <c r="H1076" s="2"/>
    </row>
    <row r="1077" spans="4:8" x14ac:dyDescent="0.25">
      <c r="D1077" s="2"/>
      <c r="E1077" s="2"/>
      <c r="F1077" s="2"/>
      <c r="G1077" s="2"/>
      <c r="H1077" s="2"/>
    </row>
    <row r="1078" spans="4:8" x14ac:dyDescent="0.25">
      <c r="D1078" s="2"/>
      <c r="E1078" s="2"/>
      <c r="F1078" s="2"/>
      <c r="G1078" s="2"/>
      <c r="H1078" s="2"/>
    </row>
    <row r="1079" spans="4:8" x14ac:dyDescent="0.25">
      <c r="D1079" s="2"/>
      <c r="E1079" s="2"/>
      <c r="F1079" s="2"/>
      <c r="G1079" s="2"/>
      <c r="H1079" s="2"/>
    </row>
    <row r="1080" spans="4:8" x14ac:dyDescent="0.25">
      <c r="D1080" s="2"/>
      <c r="E1080" s="2"/>
      <c r="F1080" s="2"/>
      <c r="G1080" s="2"/>
      <c r="H1080" s="2"/>
    </row>
    <row r="1081" spans="4:8" x14ac:dyDescent="0.25">
      <c r="D1081" s="2"/>
      <c r="E1081" s="2"/>
      <c r="F1081" s="2"/>
      <c r="G1081" s="2"/>
      <c r="H1081" s="2"/>
    </row>
    <row r="1082" spans="4:8" x14ac:dyDescent="0.25">
      <c r="D1082" s="2"/>
      <c r="E1082" s="2"/>
      <c r="F1082" s="2"/>
      <c r="G1082" s="2"/>
      <c r="H1082" s="2"/>
    </row>
    <row r="1083" spans="4:8" x14ac:dyDescent="0.25">
      <c r="D1083" s="2"/>
      <c r="E1083" s="2"/>
      <c r="F1083" s="2"/>
      <c r="G1083" s="2"/>
      <c r="H1083" s="2"/>
    </row>
    <row r="1084" spans="4:8" x14ac:dyDescent="0.25">
      <c r="D1084" s="2"/>
      <c r="E1084" s="2"/>
      <c r="F1084" s="2"/>
      <c r="G1084" s="2"/>
      <c r="H1084" s="2"/>
    </row>
    <row r="1085" spans="4:8" x14ac:dyDescent="0.25">
      <c r="D1085" s="2"/>
      <c r="E1085" s="2"/>
      <c r="F1085" s="2"/>
      <c r="G1085" s="2"/>
      <c r="H1085" s="2"/>
    </row>
    <row r="1086" spans="4:8" x14ac:dyDescent="0.25">
      <c r="D1086" s="2"/>
      <c r="E1086" s="2"/>
      <c r="F1086" s="2"/>
      <c r="G1086" s="2"/>
      <c r="H1086" s="2"/>
    </row>
    <row r="1087" spans="4:8" x14ac:dyDescent="0.25">
      <c r="D1087" s="2"/>
      <c r="E1087" s="2"/>
      <c r="F1087" s="2"/>
      <c r="G1087" s="2"/>
      <c r="H1087" s="2"/>
    </row>
    <row r="1088" spans="4:8" x14ac:dyDescent="0.25">
      <c r="D1088" s="2"/>
      <c r="E1088" s="2"/>
      <c r="F1088" s="2"/>
      <c r="G1088" s="2"/>
      <c r="H1088" s="2"/>
    </row>
    <row r="1089" spans="4:8" x14ac:dyDescent="0.25">
      <c r="D1089" s="2"/>
      <c r="E1089" s="2"/>
      <c r="F1089" s="2"/>
      <c r="G1089" s="2"/>
      <c r="H1089" s="2"/>
    </row>
    <row r="1090" spans="4:8" x14ac:dyDescent="0.25">
      <c r="D1090" s="2"/>
      <c r="E1090" s="2"/>
      <c r="F1090" s="2"/>
      <c r="G1090" s="2"/>
      <c r="H1090" s="2"/>
    </row>
    <row r="1091" spans="4:8" x14ac:dyDescent="0.25">
      <c r="D1091" s="2"/>
      <c r="E1091" s="2"/>
      <c r="F1091" s="2"/>
      <c r="G1091" s="2"/>
      <c r="H1091" s="2"/>
    </row>
    <row r="1092" spans="4:8" x14ac:dyDescent="0.25">
      <c r="D1092" s="2"/>
      <c r="E1092" s="2"/>
      <c r="F1092" s="2"/>
      <c r="G1092" s="2"/>
      <c r="H1092" s="2"/>
    </row>
    <row r="1093" spans="4:8" x14ac:dyDescent="0.25">
      <c r="D1093" s="2"/>
      <c r="E1093" s="2"/>
      <c r="F1093" s="2"/>
      <c r="G1093" s="2"/>
      <c r="H1093" s="2"/>
    </row>
    <row r="1094" spans="4:8" x14ac:dyDescent="0.25">
      <c r="D1094" s="2"/>
      <c r="E1094" s="2"/>
      <c r="F1094" s="2"/>
      <c r="G1094" s="2"/>
      <c r="H1094" s="2"/>
    </row>
    <row r="1095" spans="4:8" x14ac:dyDescent="0.25">
      <c r="D1095" s="2"/>
      <c r="E1095" s="2"/>
      <c r="F1095" s="2"/>
      <c r="G1095" s="2"/>
      <c r="H1095" s="2"/>
    </row>
    <row r="1096" spans="4:8" x14ac:dyDescent="0.25">
      <c r="D1096" s="2"/>
      <c r="E1096" s="2"/>
      <c r="F1096" s="2"/>
      <c r="G1096" s="2"/>
      <c r="H1096" s="2"/>
    </row>
    <row r="1097" spans="4:8" x14ac:dyDescent="0.25">
      <c r="D1097" s="2"/>
      <c r="E1097" s="2"/>
      <c r="F1097" s="2"/>
      <c r="G1097" s="2"/>
      <c r="H1097" s="2"/>
    </row>
    <row r="1098" spans="4:8" x14ac:dyDescent="0.25">
      <c r="D1098" s="2"/>
      <c r="E1098" s="2"/>
      <c r="F1098" s="2"/>
      <c r="G1098" s="2"/>
      <c r="H1098" s="2"/>
    </row>
    <row r="1099" spans="4:8" x14ac:dyDescent="0.25">
      <c r="D1099" s="2"/>
      <c r="E1099" s="2"/>
      <c r="F1099" s="2"/>
      <c r="G1099" s="2"/>
      <c r="H1099" s="2"/>
    </row>
    <row r="1100" spans="4:8" x14ac:dyDescent="0.25">
      <c r="D1100" s="2"/>
      <c r="E1100" s="2"/>
      <c r="F1100" s="2"/>
      <c r="G1100" s="2"/>
      <c r="H1100" s="2"/>
    </row>
    <row r="1101" spans="4:8" x14ac:dyDescent="0.25">
      <c r="D1101" s="2"/>
      <c r="E1101" s="2"/>
      <c r="F1101" s="2"/>
      <c r="G1101" s="2"/>
      <c r="H1101" s="2"/>
    </row>
    <row r="1102" spans="4:8" x14ac:dyDescent="0.25">
      <c r="D1102" s="2"/>
      <c r="E1102" s="2"/>
      <c r="F1102" s="2"/>
      <c r="G1102" s="2"/>
      <c r="H1102" s="2"/>
    </row>
    <row r="1103" spans="4:8" x14ac:dyDescent="0.25">
      <c r="D1103" s="2"/>
      <c r="E1103" s="2"/>
      <c r="F1103" s="2"/>
      <c r="G1103" s="2"/>
      <c r="H1103" s="2"/>
    </row>
    <row r="1104" spans="4:8" x14ac:dyDescent="0.25">
      <c r="D1104" s="2"/>
      <c r="E1104" s="2"/>
      <c r="F1104" s="2"/>
      <c r="G1104" s="2"/>
      <c r="H1104" s="2"/>
    </row>
    <row r="1105" spans="4:8" x14ac:dyDescent="0.25">
      <c r="D1105" s="2"/>
      <c r="E1105" s="2"/>
      <c r="F1105" s="2"/>
      <c r="G1105" s="2"/>
      <c r="H1105" s="2"/>
    </row>
    <row r="1106" spans="4:8" x14ac:dyDescent="0.25">
      <c r="D1106" s="2"/>
      <c r="E1106" s="2"/>
      <c r="F1106" s="2"/>
      <c r="G1106" s="2"/>
      <c r="H1106" s="2"/>
    </row>
    <row r="1107" spans="4:8" x14ac:dyDescent="0.25">
      <c r="D1107" s="2"/>
      <c r="E1107" s="2"/>
      <c r="F1107" s="2"/>
      <c r="G1107" s="2"/>
      <c r="H1107" s="2"/>
    </row>
    <row r="1108" spans="4:8" x14ac:dyDescent="0.25">
      <c r="D1108" s="2"/>
      <c r="E1108" s="2"/>
      <c r="F1108" s="2"/>
      <c r="G1108" s="2"/>
      <c r="H1108" s="2"/>
    </row>
    <row r="1109" spans="4:8" x14ac:dyDescent="0.25">
      <c r="D1109" s="2"/>
      <c r="E1109" s="2"/>
      <c r="F1109" s="2"/>
      <c r="G1109" s="2"/>
      <c r="H1109" s="2"/>
    </row>
    <row r="1110" spans="4:8" x14ac:dyDescent="0.25">
      <c r="D1110" s="2"/>
      <c r="E1110" s="2"/>
      <c r="F1110" s="2"/>
      <c r="G1110" s="2"/>
      <c r="H1110" s="2"/>
    </row>
    <row r="1111" spans="4:8" x14ac:dyDescent="0.25">
      <c r="D1111" s="2"/>
      <c r="E1111" s="2"/>
      <c r="F1111" s="2"/>
      <c r="G1111" s="2"/>
      <c r="H1111" s="2"/>
    </row>
    <row r="1112" spans="4:8" x14ac:dyDescent="0.25">
      <c r="D1112" s="2"/>
      <c r="E1112" s="2"/>
      <c r="F1112" s="2"/>
      <c r="G1112" s="2"/>
      <c r="H1112" s="2"/>
    </row>
    <row r="1113" spans="4:8" x14ac:dyDescent="0.25">
      <c r="D1113" s="2"/>
      <c r="E1113" s="2"/>
      <c r="F1113" s="2"/>
      <c r="G1113" s="2"/>
      <c r="H1113" s="2"/>
    </row>
    <row r="1114" spans="4:8" x14ac:dyDescent="0.25">
      <c r="D1114" s="2"/>
      <c r="E1114" s="2"/>
      <c r="F1114" s="2"/>
      <c r="G1114" s="2"/>
      <c r="H1114" s="2"/>
    </row>
    <row r="1115" spans="4:8" x14ac:dyDescent="0.25">
      <c r="D1115" s="2"/>
      <c r="E1115" s="2"/>
      <c r="F1115" s="2"/>
      <c r="G1115" s="2"/>
      <c r="H1115" s="2"/>
    </row>
    <row r="1116" spans="4:8" x14ac:dyDescent="0.25">
      <c r="D1116" s="2"/>
      <c r="E1116" s="2"/>
      <c r="F1116" s="2"/>
      <c r="G1116" s="2"/>
      <c r="H1116" s="2"/>
    </row>
    <row r="1117" spans="4:8" x14ac:dyDescent="0.25">
      <c r="D1117" s="2"/>
      <c r="E1117" s="2"/>
      <c r="F1117" s="2"/>
      <c r="G1117" s="2"/>
      <c r="H1117" s="2"/>
    </row>
    <row r="1118" spans="4:8" x14ac:dyDescent="0.25">
      <c r="D1118" s="2"/>
      <c r="E1118" s="2"/>
      <c r="F1118" s="2"/>
      <c r="G1118" s="2"/>
      <c r="H1118" s="2"/>
    </row>
    <row r="1119" spans="4:8" x14ac:dyDescent="0.25">
      <c r="D1119" s="2"/>
      <c r="E1119" s="2"/>
      <c r="F1119" s="2"/>
      <c r="G1119" s="2"/>
      <c r="H1119" s="2"/>
    </row>
    <row r="1120" spans="4:8" x14ac:dyDescent="0.25">
      <c r="D1120" s="2"/>
      <c r="E1120" s="2"/>
      <c r="F1120" s="2"/>
      <c r="G1120" s="2"/>
      <c r="H1120" s="2"/>
    </row>
    <row r="1121" spans="4:8" x14ac:dyDescent="0.25">
      <c r="D1121" s="2"/>
      <c r="E1121" s="2"/>
      <c r="F1121" s="2"/>
      <c r="G1121" s="2"/>
      <c r="H1121" s="2"/>
    </row>
    <row r="1122" spans="4:8" x14ac:dyDescent="0.25">
      <c r="D1122" s="2"/>
      <c r="E1122" s="2"/>
      <c r="F1122" s="2"/>
      <c r="G1122" s="2"/>
      <c r="H1122" s="2"/>
    </row>
    <row r="1123" spans="4:8" x14ac:dyDescent="0.25">
      <c r="D1123" s="2"/>
      <c r="E1123" s="2"/>
      <c r="F1123" s="2"/>
      <c r="G1123" s="2"/>
      <c r="H1123" s="2"/>
    </row>
    <row r="1124" spans="4:8" x14ac:dyDescent="0.25">
      <c r="D1124" s="2"/>
      <c r="E1124" s="2"/>
      <c r="F1124" s="2"/>
      <c r="G1124" s="2"/>
      <c r="H1124" s="2"/>
    </row>
    <row r="1125" spans="4:8" x14ac:dyDescent="0.25">
      <c r="D1125" s="2"/>
      <c r="E1125" s="2"/>
      <c r="F1125" s="2"/>
      <c r="G1125" s="2"/>
      <c r="H1125" s="2"/>
    </row>
    <row r="1126" spans="4:8" x14ac:dyDescent="0.25">
      <c r="D1126" s="2"/>
      <c r="E1126" s="2"/>
      <c r="F1126" s="2"/>
      <c r="G1126" s="2"/>
      <c r="H1126" s="2"/>
    </row>
    <row r="1127" spans="4:8" x14ac:dyDescent="0.25">
      <c r="D1127" s="2"/>
      <c r="E1127" s="2"/>
      <c r="F1127" s="2"/>
      <c r="G1127" s="2"/>
      <c r="H1127" s="2"/>
    </row>
    <row r="1128" spans="4:8" x14ac:dyDescent="0.25">
      <c r="D1128" s="2"/>
      <c r="E1128" s="2"/>
      <c r="F1128" s="2"/>
      <c r="G1128" s="2"/>
      <c r="H1128" s="2"/>
    </row>
    <row r="1129" spans="4:8" x14ac:dyDescent="0.25">
      <c r="D1129" s="2"/>
      <c r="E1129" s="2"/>
      <c r="F1129" s="2"/>
      <c r="G1129" s="2"/>
      <c r="H1129" s="2"/>
    </row>
    <row r="1130" spans="4:8" x14ac:dyDescent="0.25">
      <c r="D1130" s="2"/>
      <c r="E1130" s="2"/>
      <c r="F1130" s="2"/>
      <c r="G1130" s="2"/>
      <c r="H1130" s="2"/>
    </row>
    <row r="1131" spans="4:8" x14ac:dyDescent="0.25">
      <c r="D1131" s="2"/>
      <c r="E1131" s="2"/>
      <c r="F1131" s="2"/>
      <c r="G1131" s="2"/>
      <c r="H1131" s="2"/>
    </row>
    <row r="1132" spans="4:8" x14ac:dyDescent="0.25">
      <c r="D1132" s="2"/>
      <c r="E1132" s="2"/>
      <c r="F1132" s="2"/>
      <c r="G1132" s="2"/>
      <c r="H1132" s="2"/>
    </row>
    <row r="1133" spans="4:8" x14ac:dyDescent="0.25">
      <c r="D1133" s="2"/>
      <c r="E1133" s="2"/>
      <c r="F1133" s="2"/>
      <c r="G1133" s="2"/>
      <c r="H1133" s="2"/>
    </row>
    <row r="1134" spans="4:8" x14ac:dyDescent="0.25">
      <c r="D1134" s="2"/>
      <c r="E1134" s="2"/>
      <c r="F1134" s="2"/>
      <c r="G1134" s="2"/>
      <c r="H1134" s="2"/>
    </row>
    <row r="1135" spans="4:8" x14ac:dyDescent="0.25">
      <c r="D1135" s="2"/>
      <c r="E1135" s="2"/>
      <c r="F1135" s="2"/>
      <c r="G1135" s="2"/>
      <c r="H1135" s="2"/>
    </row>
    <row r="1136" spans="4:8" x14ac:dyDescent="0.25">
      <c r="D1136" s="2"/>
      <c r="E1136" s="2"/>
      <c r="F1136" s="2"/>
      <c r="G1136" s="2"/>
      <c r="H1136" s="2"/>
    </row>
    <row r="1137" spans="4:8" x14ac:dyDescent="0.25">
      <c r="D1137" s="2"/>
      <c r="E1137" s="2"/>
      <c r="F1137" s="2"/>
      <c r="G1137" s="2"/>
      <c r="H1137" s="2"/>
    </row>
    <row r="1138" spans="4:8" x14ac:dyDescent="0.25">
      <c r="D1138" s="2"/>
      <c r="E1138" s="2"/>
      <c r="F1138" s="2"/>
      <c r="G1138" s="2"/>
      <c r="H1138" s="2"/>
    </row>
    <row r="1139" spans="4:8" x14ac:dyDescent="0.25">
      <c r="D1139" s="2"/>
      <c r="E1139" s="2"/>
      <c r="F1139" s="2"/>
      <c r="G1139" s="2"/>
      <c r="H1139" s="2"/>
    </row>
    <row r="1140" spans="4:8" x14ac:dyDescent="0.25">
      <c r="D1140" s="2"/>
      <c r="E1140" s="2"/>
      <c r="F1140" s="2"/>
      <c r="G1140" s="2"/>
      <c r="H1140" s="2"/>
    </row>
    <row r="1141" spans="4:8" x14ac:dyDescent="0.25">
      <c r="D1141" s="2"/>
      <c r="E1141" s="2"/>
      <c r="F1141" s="2"/>
      <c r="G1141" s="2"/>
      <c r="H1141" s="2"/>
    </row>
    <row r="1142" spans="4:8" x14ac:dyDescent="0.25">
      <c r="D1142" s="2"/>
      <c r="E1142" s="2"/>
      <c r="F1142" s="2"/>
      <c r="G1142" s="2"/>
      <c r="H1142" s="2"/>
    </row>
    <row r="1143" spans="4:8" x14ac:dyDescent="0.25">
      <c r="D1143" s="2"/>
      <c r="E1143" s="2"/>
      <c r="F1143" s="2"/>
      <c r="G1143" s="2"/>
      <c r="H1143" s="2"/>
    </row>
    <row r="1144" spans="4:8" x14ac:dyDescent="0.25">
      <c r="D1144" s="2"/>
      <c r="E1144" s="2"/>
      <c r="F1144" s="2"/>
      <c r="G1144" s="2"/>
      <c r="H1144" s="2"/>
    </row>
    <row r="1145" spans="4:8" x14ac:dyDescent="0.25">
      <c r="D1145" s="2"/>
      <c r="E1145" s="2"/>
      <c r="F1145" s="2"/>
      <c r="G1145" s="2"/>
      <c r="H1145" s="2"/>
    </row>
    <row r="1146" spans="4:8" x14ac:dyDescent="0.25">
      <c r="D1146" s="2"/>
      <c r="E1146" s="2"/>
      <c r="F1146" s="2"/>
      <c r="G1146" s="2"/>
      <c r="H1146" s="2"/>
    </row>
    <row r="1147" spans="4:8" x14ac:dyDescent="0.25">
      <c r="D1147" s="2"/>
      <c r="E1147" s="2"/>
      <c r="F1147" s="2"/>
      <c r="G1147" s="2"/>
      <c r="H1147" s="2"/>
    </row>
    <row r="1148" spans="4:8" x14ac:dyDescent="0.25">
      <c r="D1148" s="2"/>
      <c r="E1148" s="2"/>
      <c r="F1148" s="2"/>
      <c r="G1148" s="2"/>
      <c r="H1148" s="2"/>
    </row>
    <row r="1149" spans="4:8" x14ac:dyDescent="0.25">
      <c r="D1149" s="2"/>
      <c r="E1149" s="2"/>
      <c r="F1149" s="2"/>
      <c r="G1149" s="2"/>
      <c r="H1149" s="2"/>
    </row>
    <row r="1150" spans="4:8" x14ac:dyDescent="0.25">
      <c r="D1150" s="2"/>
      <c r="E1150" s="2"/>
      <c r="F1150" s="2"/>
      <c r="G1150" s="2"/>
      <c r="H1150" s="2"/>
    </row>
    <row r="1151" spans="4:8" x14ac:dyDescent="0.25">
      <c r="D1151" s="2"/>
      <c r="E1151" s="2"/>
      <c r="F1151" s="2"/>
      <c r="G1151" s="2"/>
      <c r="H1151" s="2"/>
    </row>
    <row r="1152" spans="4:8" x14ac:dyDescent="0.25">
      <c r="D1152" s="2"/>
      <c r="E1152" s="2"/>
      <c r="F1152" s="2"/>
      <c r="G1152" s="2"/>
      <c r="H1152" s="2"/>
    </row>
    <row r="1153" spans="4:8" x14ac:dyDescent="0.25">
      <c r="D1153" s="2"/>
      <c r="E1153" s="2"/>
      <c r="F1153" s="2"/>
      <c r="G1153" s="2"/>
      <c r="H1153" s="2"/>
    </row>
    <row r="1154" spans="4:8" x14ac:dyDescent="0.25">
      <c r="D1154" s="2"/>
      <c r="E1154" s="2"/>
      <c r="F1154" s="2"/>
      <c r="G1154" s="2"/>
      <c r="H1154" s="2"/>
    </row>
    <row r="1155" spans="4:8" x14ac:dyDescent="0.25">
      <c r="D1155" s="2"/>
      <c r="E1155" s="2"/>
      <c r="F1155" s="2"/>
      <c r="G1155" s="2"/>
      <c r="H1155" s="2"/>
    </row>
    <row r="1156" spans="4:8" x14ac:dyDescent="0.25">
      <c r="D1156" s="2"/>
      <c r="E1156" s="2"/>
      <c r="F1156" s="2"/>
      <c r="G1156" s="2"/>
      <c r="H1156" s="2"/>
    </row>
    <row r="1157" spans="4:8" x14ac:dyDescent="0.25">
      <c r="D1157" s="2"/>
      <c r="E1157" s="2"/>
      <c r="F1157" s="2"/>
      <c r="G1157" s="2"/>
      <c r="H1157" s="2"/>
    </row>
    <row r="1158" spans="4:8" x14ac:dyDescent="0.25">
      <c r="D1158" s="2"/>
      <c r="E1158" s="2"/>
      <c r="F1158" s="2"/>
      <c r="G1158" s="2"/>
      <c r="H1158" s="2"/>
    </row>
    <row r="1159" spans="4:8" x14ac:dyDescent="0.25">
      <c r="D1159" s="2"/>
      <c r="E1159" s="2"/>
      <c r="F1159" s="2"/>
      <c r="G1159" s="2"/>
      <c r="H1159" s="2"/>
    </row>
    <row r="1160" spans="4:8" x14ac:dyDescent="0.25">
      <c r="D1160" s="2"/>
      <c r="E1160" s="2"/>
      <c r="F1160" s="2"/>
      <c r="G1160" s="2"/>
      <c r="H1160" s="2"/>
    </row>
    <row r="1161" spans="4:8" x14ac:dyDescent="0.25">
      <c r="D1161" s="2"/>
      <c r="E1161" s="2"/>
      <c r="F1161" s="2"/>
      <c r="G1161" s="2"/>
      <c r="H1161" s="2"/>
    </row>
    <row r="1162" spans="4:8" x14ac:dyDescent="0.25">
      <c r="D1162" s="2"/>
      <c r="E1162" s="2"/>
      <c r="F1162" s="2"/>
      <c r="G1162" s="2"/>
      <c r="H1162" s="2"/>
    </row>
    <row r="1163" spans="4:8" x14ac:dyDescent="0.25">
      <c r="D1163" s="2"/>
      <c r="E1163" s="2"/>
      <c r="F1163" s="2"/>
      <c r="G1163" s="2"/>
      <c r="H1163" s="2"/>
    </row>
    <row r="1164" spans="4:8" x14ac:dyDescent="0.25">
      <c r="D1164" s="2"/>
      <c r="E1164" s="2"/>
      <c r="F1164" s="2"/>
      <c r="G1164" s="2"/>
      <c r="H1164" s="2"/>
    </row>
    <row r="1165" spans="4:8" x14ac:dyDescent="0.25">
      <c r="D1165" s="2"/>
      <c r="E1165" s="2"/>
      <c r="F1165" s="2"/>
      <c r="G1165" s="2"/>
      <c r="H1165" s="2"/>
    </row>
    <row r="1166" spans="4:8" x14ac:dyDescent="0.25">
      <c r="D1166" s="2"/>
      <c r="E1166" s="2"/>
      <c r="F1166" s="2"/>
      <c r="G1166" s="2"/>
      <c r="H1166" s="2"/>
    </row>
    <row r="1167" spans="4:8" x14ac:dyDescent="0.25">
      <c r="D1167" s="2"/>
      <c r="E1167" s="2"/>
      <c r="F1167" s="2"/>
      <c r="G1167" s="2"/>
      <c r="H1167" s="2"/>
    </row>
    <row r="1168" spans="4:8" x14ac:dyDescent="0.25">
      <c r="D1168" s="2"/>
      <c r="E1168" s="2"/>
      <c r="F1168" s="2"/>
      <c r="G1168" s="2"/>
      <c r="H1168" s="2"/>
    </row>
    <row r="1169" spans="4:8" x14ac:dyDescent="0.25">
      <c r="D1169" s="2"/>
      <c r="E1169" s="2"/>
      <c r="F1169" s="2"/>
      <c r="G1169" s="2"/>
      <c r="H1169" s="2"/>
    </row>
    <row r="1170" spans="4:8" x14ac:dyDescent="0.25">
      <c r="D1170" s="2"/>
      <c r="E1170" s="2"/>
      <c r="F1170" s="2"/>
      <c r="G1170" s="2"/>
      <c r="H1170" s="2"/>
    </row>
    <row r="1171" spans="4:8" x14ac:dyDescent="0.25">
      <c r="D1171" s="2"/>
      <c r="E1171" s="2"/>
      <c r="F1171" s="2"/>
      <c r="G1171" s="2"/>
      <c r="H1171" s="2"/>
    </row>
    <row r="1172" spans="4:8" x14ac:dyDescent="0.25">
      <c r="D1172" s="2"/>
      <c r="E1172" s="2"/>
      <c r="F1172" s="2"/>
      <c r="G1172" s="2"/>
      <c r="H1172" s="2"/>
    </row>
    <row r="1173" spans="4:8" x14ac:dyDescent="0.25">
      <c r="D1173" s="2"/>
      <c r="E1173" s="2"/>
      <c r="F1173" s="2"/>
      <c r="G1173" s="2"/>
      <c r="H1173" s="2"/>
    </row>
    <row r="1174" spans="4:8" x14ac:dyDescent="0.25">
      <c r="D1174" s="2"/>
      <c r="E1174" s="2"/>
      <c r="F1174" s="2"/>
      <c r="G1174" s="2"/>
      <c r="H1174" s="2"/>
    </row>
    <row r="1175" spans="4:8" x14ac:dyDescent="0.25">
      <c r="D1175" s="2"/>
      <c r="E1175" s="2"/>
      <c r="F1175" s="2"/>
      <c r="G1175" s="2"/>
      <c r="H1175" s="2"/>
    </row>
    <row r="1176" spans="4:8" x14ac:dyDescent="0.25">
      <c r="D1176" s="2"/>
      <c r="E1176" s="2"/>
      <c r="F1176" s="2"/>
      <c r="G1176" s="2"/>
      <c r="H1176" s="2"/>
    </row>
    <row r="1177" spans="4:8" x14ac:dyDescent="0.25">
      <c r="D1177" s="2"/>
      <c r="E1177" s="2"/>
      <c r="F1177" s="2"/>
      <c r="G1177" s="2"/>
      <c r="H1177" s="2"/>
    </row>
    <row r="1178" spans="4:8" x14ac:dyDescent="0.25">
      <c r="D1178" s="2"/>
      <c r="E1178" s="2"/>
      <c r="F1178" s="2"/>
      <c r="G1178" s="2"/>
      <c r="H1178" s="2"/>
    </row>
    <row r="1179" spans="4:8" x14ac:dyDescent="0.25">
      <c r="D1179" s="2"/>
      <c r="E1179" s="2"/>
      <c r="F1179" s="2"/>
      <c r="G1179" s="2"/>
      <c r="H1179" s="2"/>
    </row>
    <row r="1180" spans="4:8" x14ac:dyDescent="0.25">
      <c r="D1180" s="2"/>
      <c r="E1180" s="2"/>
      <c r="F1180" s="2"/>
      <c r="G1180" s="2"/>
      <c r="H1180" s="2"/>
    </row>
    <row r="1181" spans="4:8" x14ac:dyDescent="0.25">
      <c r="D1181" s="2"/>
      <c r="E1181" s="2"/>
      <c r="F1181" s="2"/>
      <c r="G1181" s="2"/>
      <c r="H1181" s="2"/>
    </row>
    <row r="1182" spans="4:8" x14ac:dyDescent="0.25">
      <c r="D1182" s="2"/>
      <c r="E1182" s="2"/>
      <c r="F1182" s="2"/>
      <c r="G1182" s="2"/>
      <c r="H1182" s="2"/>
    </row>
    <row r="1183" spans="4:8" x14ac:dyDescent="0.25">
      <c r="D1183" s="2"/>
      <c r="E1183" s="2"/>
      <c r="F1183" s="2"/>
      <c r="G1183" s="2"/>
      <c r="H1183" s="2"/>
    </row>
    <row r="1184" spans="4:8" x14ac:dyDescent="0.25">
      <c r="D1184" s="2"/>
      <c r="E1184" s="2"/>
      <c r="F1184" s="2"/>
      <c r="G1184" s="2"/>
      <c r="H1184" s="2"/>
    </row>
    <row r="1185" spans="4:8" x14ac:dyDescent="0.25">
      <c r="D1185" s="2"/>
      <c r="E1185" s="2"/>
      <c r="F1185" s="2"/>
      <c r="G1185" s="2"/>
      <c r="H1185" s="2"/>
    </row>
    <row r="1186" spans="4:8" x14ac:dyDescent="0.25">
      <c r="D1186" s="2"/>
      <c r="E1186" s="2"/>
      <c r="F1186" s="2"/>
      <c r="G1186" s="2"/>
      <c r="H1186" s="2"/>
    </row>
    <row r="1187" spans="4:8" x14ac:dyDescent="0.25">
      <c r="D1187" s="2"/>
      <c r="E1187" s="2"/>
      <c r="F1187" s="2"/>
      <c r="G1187" s="2"/>
      <c r="H1187" s="2"/>
    </row>
    <row r="1188" spans="4:8" x14ac:dyDescent="0.25">
      <c r="D1188" s="2"/>
      <c r="E1188" s="2"/>
      <c r="F1188" s="2"/>
      <c r="G1188" s="2"/>
      <c r="H1188" s="2"/>
    </row>
    <row r="1189" spans="4:8" x14ac:dyDescent="0.25">
      <c r="D1189" s="2"/>
      <c r="E1189" s="2"/>
      <c r="F1189" s="2"/>
      <c r="G1189" s="2"/>
      <c r="H1189" s="2"/>
    </row>
    <row r="1190" spans="4:8" x14ac:dyDescent="0.25">
      <c r="D1190" s="2"/>
      <c r="E1190" s="2"/>
      <c r="F1190" s="2"/>
      <c r="G1190" s="2"/>
      <c r="H1190" s="2"/>
    </row>
    <row r="1191" spans="4:8" x14ac:dyDescent="0.25">
      <c r="D1191" s="2"/>
      <c r="E1191" s="2"/>
      <c r="F1191" s="2"/>
      <c r="G1191" s="2"/>
      <c r="H1191" s="2"/>
    </row>
    <row r="1192" spans="4:8" x14ac:dyDescent="0.25">
      <c r="D1192" s="2"/>
      <c r="E1192" s="2"/>
      <c r="F1192" s="2"/>
      <c r="G1192" s="2"/>
      <c r="H1192" s="2"/>
    </row>
    <row r="1193" spans="4:8" x14ac:dyDescent="0.25">
      <c r="D1193" s="2"/>
      <c r="E1193" s="2"/>
      <c r="F1193" s="2"/>
      <c r="G1193" s="2"/>
      <c r="H1193" s="2"/>
    </row>
  </sheetData>
  <mergeCells count="1">
    <mergeCell ref="I156:I158"/>
  </mergeCells>
  <pageMargins left="0.7" right="0.7" top="0.78740157499999996" bottom="0.78740157499999996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71"/>
  <sheetViews>
    <sheetView topLeftCell="A50" workbookViewId="0">
      <selection activeCell="J37" sqref="J37"/>
    </sheetView>
  </sheetViews>
  <sheetFormatPr defaultRowHeight="15" x14ac:dyDescent="0.25"/>
  <cols>
    <col min="1" max="1" width="7" style="23" customWidth="1"/>
    <col min="2" max="2" width="32.42578125" customWidth="1"/>
    <col min="3" max="3" width="22.7109375" customWidth="1"/>
    <col min="4" max="4" width="1.42578125" customWidth="1"/>
    <col min="5" max="5" width="22.7109375" customWidth="1"/>
    <col min="6" max="6" width="17.28515625" customWidth="1"/>
    <col min="7" max="7" width="11.42578125" bestFit="1" customWidth="1"/>
    <col min="9" max="9" width="9.140625" style="24"/>
    <col min="253" max="253" width="7" customWidth="1"/>
    <col min="254" max="254" width="24.28515625" customWidth="1"/>
    <col min="255" max="255" width="14.85546875" customWidth="1"/>
    <col min="256" max="256" width="15.5703125" customWidth="1"/>
    <col min="257" max="257" width="4.85546875" customWidth="1"/>
    <col min="258" max="258" width="1.42578125" customWidth="1"/>
    <col min="259" max="259" width="14.85546875" customWidth="1"/>
    <col min="260" max="260" width="15.140625" customWidth="1"/>
    <col min="261" max="261" width="5.28515625" customWidth="1"/>
    <col min="509" max="509" width="7" customWidth="1"/>
    <col min="510" max="510" width="24.28515625" customWidth="1"/>
    <col min="511" max="511" width="14.85546875" customWidth="1"/>
    <col min="512" max="512" width="15.5703125" customWidth="1"/>
    <col min="513" max="513" width="4.85546875" customWidth="1"/>
    <col min="514" max="514" width="1.42578125" customWidth="1"/>
    <col min="515" max="515" width="14.85546875" customWidth="1"/>
    <col min="516" max="516" width="15.140625" customWidth="1"/>
    <col min="517" max="517" width="5.28515625" customWidth="1"/>
    <col min="765" max="765" width="7" customWidth="1"/>
    <col min="766" max="766" width="24.28515625" customWidth="1"/>
    <col min="767" max="767" width="14.85546875" customWidth="1"/>
    <col min="768" max="768" width="15.5703125" customWidth="1"/>
    <col min="769" max="769" width="4.85546875" customWidth="1"/>
    <col min="770" max="770" width="1.42578125" customWidth="1"/>
    <col min="771" max="771" width="14.85546875" customWidth="1"/>
    <col min="772" max="772" width="15.140625" customWidth="1"/>
    <col min="773" max="773" width="5.28515625" customWidth="1"/>
    <col min="1021" max="1021" width="7" customWidth="1"/>
    <col min="1022" max="1022" width="24.28515625" customWidth="1"/>
    <col min="1023" max="1023" width="14.85546875" customWidth="1"/>
    <col min="1024" max="1024" width="15.5703125" customWidth="1"/>
    <col min="1025" max="1025" width="4.85546875" customWidth="1"/>
    <col min="1026" max="1026" width="1.42578125" customWidth="1"/>
    <col min="1027" max="1027" width="14.85546875" customWidth="1"/>
    <col min="1028" max="1028" width="15.140625" customWidth="1"/>
    <col min="1029" max="1029" width="5.28515625" customWidth="1"/>
    <col min="1277" max="1277" width="7" customWidth="1"/>
    <col min="1278" max="1278" width="24.28515625" customWidth="1"/>
    <col min="1279" max="1279" width="14.85546875" customWidth="1"/>
    <col min="1280" max="1280" width="15.5703125" customWidth="1"/>
    <col min="1281" max="1281" width="4.85546875" customWidth="1"/>
    <col min="1282" max="1282" width="1.42578125" customWidth="1"/>
    <col min="1283" max="1283" width="14.85546875" customWidth="1"/>
    <col min="1284" max="1284" width="15.140625" customWidth="1"/>
    <col min="1285" max="1285" width="5.28515625" customWidth="1"/>
    <col min="1533" max="1533" width="7" customWidth="1"/>
    <col min="1534" max="1534" width="24.28515625" customWidth="1"/>
    <col min="1535" max="1535" width="14.85546875" customWidth="1"/>
    <col min="1536" max="1536" width="15.5703125" customWidth="1"/>
    <col min="1537" max="1537" width="4.85546875" customWidth="1"/>
    <col min="1538" max="1538" width="1.42578125" customWidth="1"/>
    <col min="1539" max="1539" width="14.85546875" customWidth="1"/>
    <col min="1540" max="1540" width="15.140625" customWidth="1"/>
    <col min="1541" max="1541" width="5.28515625" customWidth="1"/>
    <col min="1789" max="1789" width="7" customWidth="1"/>
    <col min="1790" max="1790" width="24.28515625" customWidth="1"/>
    <col min="1791" max="1791" width="14.85546875" customWidth="1"/>
    <col min="1792" max="1792" width="15.5703125" customWidth="1"/>
    <col min="1793" max="1793" width="4.85546875" customWidth="1"/>
    <col min="1794" max="1794" width="1.42578125" customWidth="1"/>
    <col min="1795" max="1795" width="14.85546875" customWidth="1"/>
    <col min="1796" max="1796" width="15.140625" customWidth="1"/>
    <col min="1797" max="1797" width="5.28515625" customWidth="1"/>
    <col min="2045" max="2045" width="7" customWidth="1"/>
    <col min="2046" max="2046" width="24.28515625" customWidth="1"/>
    <col min="2047" max="2047" width="14.85546875" customWidth="1"/>
    <col min="2048" max="2048" width="15.5703125" customWidth="1"/>
    <col min="2049" max="2049" width="4.85546875" customWidth="1"/>
    <col min="2050" max="2050" width="1.42578125" customWidth="1"/>
    <col min="2051" max="2051" width="14.85546875" customWidth="1"/>
    <col min="2052" max="2052" width="15.140625" customWidth="1"/>
    <col min="2053" max="2053" width="5.28515625" customWidth="1"/>
    <col min="2301" max="2301" width="7" customWidth="1"/>
    <col min="2302" max="2302" width="24.28515625" customWidth="1"/>
    <col min="2303" max="2303" width="14.85546875" customWidth="1"/>
    <col min="2304" max="2304" width="15.5703125" customWidth="1"/>
    <col min="2305" max="2305" width="4.85546875" customWidth="1"/>
    <col min="2306" max="2306" width="1.42578125" customWidth="1"/>
    <col min="2307" max="2307" width="14.85546875" customWidth="1"/>
    <col min="2308" max="2308" width="15.140625" customWidth="1"/>
    <col min="2309" max="2309" width="5.28515625" customWidth="1"/>
    <col min="2557" max="2557" width="7" customWidth="1"/>
    <col min="2558" max="2558" width="24.28515625" customWidth="1"/>
    <col min="2559" max="2559" width="14.85546875" customWidth="1"/>
    <col min="2560" max="2560" width="15.5703125" customWidth="1"/>
    <col min="2561" max="2561" width="4.85546875" customWidth="1"/>
    <col min="2562" max="2562" width="1.42578125" customWidth="1"/>
    <col min="2563" max="2563" width="14.85546875" customWidth="1"/>
    <col min="2564" max="2564" width="15.140625" customWidth="1"/>
    <col min="2565" max="2565" width="5.28515625" customWidth="1"/>
    <col min="2813" max="2813" width="7" customWidth="1"/>
    <col min="2814" max="2814" width="24.28515625" customWidth="1"/>
    <col min="2815" max="2815" width="14.85546875" customWidth="1"/>
    <col min="2816" max="2816" width="15.5703125" customWidth="1"/>
    <col min="2817" max="2817" width="4.85546875" customWidth="1"/>
    <col min="2818" max="2818" width="1.42578125" customWidth="1"/>
    <col min="2819" max="2819" width="14.85546875" customWidth="1"/>
    <col min="2820" max="2820" width="15.140625" customWidth="1"/>
    <col min="2821" max="2821" width="5.28515625" customWidth="1"/>
    <col min="3069" max="3069" width="7" customWidth="1"/>
    <col min="3070" max="3070" width="24.28515625" customWidth="1"/>
    <col min="3071" max="3071" width="14.85546875" customWidth="1"/>
    <col min="3072" max="3072" width="15.5703125" customWidth="1"/>
    <col min="3073" max="3073" width="4.85546875" customWidth="1"/>
    <col min="3074" max="3074" width="1.42578125" customWidth="1"/>
    <col min="3075" max="3075" width="14.85546875" customWidth="1"/>
    <col min="3076" max="3076" width="15.140625" customWidth="1"/>
    <col min="3077" max="3077" width="5.28515625" customWidth="1"/>
    <col min="3325" max="3325" width="7" customWidth="1"/>
    <col min="3326" max="3326" width="24.28515625" customWidth="1"/>
    <col min="3327" max="3327" width="14.85546875" customWidth="1"/>
    <col min="3328" max="3328" width="15.5703125" customWidth="1"/>
    <col min="3329" max="3329" width="4.85546875" customWidth="1"/>
    <col min="3330" max="3330" width="1.42578125" customWidth="1"/>
    <col min="3331" max="3331" width="14.85546875" customWidth="1"/>
    <col min="3332" max="3332" width="15.140625" customWidth="1"/>
    <col min="3333" max="3333" width="5.28515625" customWidth="1"/>
    <col min="3581" max="3581" width="7" customWidth="1"/>
    <col min="3582" max="3582" width="24.28515625" customWidth="1"/>
    <col min="3583" max="3583" width="14.85546875" customWidth="1"/>
    <col min="3584" max="3584" width="15.5703125" customWidth="1"/>
    <col min="3585" max="3585" width="4.85546875" customWidth="1"/>
    <col min="3586" max="3586" width="1.42578125" customWidth="1"/>
    <col min="3587" max="3587" width="14.85546875" customWidth="1"/>
    <col min="3588" max="3588" width="15.140625" customWidth="1"/>
    <col min="3589" max="3589" width="5.28515625" customWidth="1"/>
    <col min="3837" max="3837" width="7" customWidth="1"/>
    <col min="3838" max="3838" width="24.28515625" customWidth="1"/>
    <col min="3839" max="3839" width="14.85546875" customWidth="1"/>
    <col min="3840" max="3840" width="15.5703125" customWidth="1"/>
    <col min="3841" max="3841" width="4.85546875" customWidth="1"/>
    <col min="3842" max="3842" width="1.42578125" customWidth="1"/>
    <col min="3843" max="3843" width="14.85546875" customWidth="1"/>
    <col min="3844" max="3844" width="15.140625" customWidth="1"/>
    <col min="3845" max="3845" width="5.28515625" customWidth="1"/>
    <col min="4093" max="4093" width="7" customWidth="1"/>
    <col min="4094" max="4094" width="24.28515625" customWidth="1"/>
    <col min="4095" max="4095" width="14.85546875" customWidth="1"/>
    <col min="4096" max="4096" width="15.5703125" customWidth="1"/>
    <col min="4097" max="4097" width="4.85546875" customWidth="1"/>
    <col min="4098" max="4098" width="1.42578125" customWidth="1"/>
    <col min="4099" max="4099" width="14.85546875" customWidth="1"/>
    <col min="4100" max="4100" width="15.140625" customWidth="1"/>
    <col min="4101" max="4101" width="5.28515625" customWidth="1"/>
    <col min="4349" max="4349" width="7" customWidth="1"/>
    <col min="4350" max="4350" width="24.28515625" customWidth="1"/>
    <col min="4351" max="4351" width="14.85546875" customWidth="1"/>
    <col min="4352" max="4352" width="15.5703125" customWidth="1"/>
    <col min="4353" max="4353" width="4.85546875" customWidth="1"/>
    <col min="4354" max="4354" width="1.42578125" customWidth="1"/>
    <col min="4355" max="4355" width="14.85546875" customWidth="1"/>
    <col min="4356" max="4356" width="15.140625" customWidth="1"/>
    <col min="4357" max="4357" width="5.28515625" customWidth="1"/>
    <col min="4605" max="4605" width="7" customWidth="1"/>
    <col min="4606" max="4606" width="24.28515625" customWidth="1"/>
    <col min="4607" max="4607" width="14.85546875" customWidth="1"/>
    <col min="4608" max="4608" width="15.5703125" customWidth="1"/>
    <col min="4609" max="4609" width="4.85546875" customWidth="1"/>
    <col min="4610" max="4610" width="1.42578125" customWidth="1"/>
    <col min="4611" max="4611" width="14.85546875" customWidth="1"/>
    <col min="4612" max="4612" width="15.140625" customWidth="1"/>
    <col min="4613" max="4613" width="5.28515625" customWidth="1"/>
    <col min="4861" max="4861" width="7" customWidth="1"/>
    <col min="4862" max="4862" width="24.28515625" customWidth="1"/>
    <col min="4863" max="4863" width="14.85546875" customWidth="1"/>
    <col min="4864" max="4864" width="15.5703125" customWidth="1"/>
    <col min="4865" max="4865" width="4.85546875" customWidth="1"/>
    <col min="4866" max="4866" width="1.42578125" customWidth="1"/>
    <col min="4867" max="4867" width="14.85546875" customWidth="1"/>
    <col min="4868" max="4868" width="15.140625" customWidth="1"/>
    <col min="4869" max="4869" width="5.28515625" customWidth="1"/>
    <col min="5117" max="5117" width="7" customWidth="1"/>
    <col min="5118" max="5118" width="24.28515625" customWidth="1"/>
    <col min="5119" max="5119" width="14.85546875" customWidth="1"/>
    <col min="5120" max="5120" width="15.5703125" customWidth="1"/>
    <col min="5121" max="5121" width="4.85546875" customWidth="1"/>
    <col min="5122" max="5122" width="1.42578125" customWidth="1"/>
    <col min="5123" max="5123" width="14.85546875" customWidth="1"/>
    <col min="5124" max="5124" width="15.140625" customWidth="1"/>
    <col min="5125" max="5125" width="5.28515625" customWidth="1"/>
    <col min="5373" max="5373" width="7" customWidth="1"/>
    <col min="5374" max="5374" width="24.28515625" customWidth="1"/>
    <col min="5375" max="5375" width="14.85546875" customWidth="1"/>
    <col min="5376" max="5376" width="15.5703125" customWidth="1"/>
    <col min="5377" max="5377" width="4.85546875" customWidth="1"/>
    <col min="5378" max="5378" width="1.42578125" customWidth="1"/>
    <col min="5379" max="5379" width="14.85546875" customWidth="1"/>
    <col min="5380" max="5380" width="15.140625" customWidth="1"/>
    <col min="5381" max="5381" width="5.28515625" customWidth="1"/>
    <col min="5629" max="5629" width="7" customWidth="1"/>
    <col min="5630" max="5630" width="24.28515625" customWidth="1"/>
    <col min="5631" max="5631" width="14.85546875" customWidth="1"/>
    <col min="5632" max="5632" width="15.5703125" customWidth="1"/>
    <col min="5633" max="5633" width="4.85546875" customWidth="1"/>
    <col min="5634" max="5634" width="1.42578125" customWidth="1"/>
    <col min="5635" max="5635" width="14.85546875" customWidth="1"/>
    <col min="5636" max="5636" width="15.140625" customWidth="1"/>
    <col min="5637" max="5637" width="5.28515625" customWidth="1"/>
    <col min="5885" max="5885" width="7" customWidth="1"/>
    <col min="5886" max="5886" width="24.28515625" customWidth="1"/>
    <col min="5887" max="5887" width="14.85546875" customWidth="1"/>
    <col min="5888" max="5888" width="15.5703125" customWidth="1"/>
    <col min="5889" max="5889" width="4.85546875" customWidth="1"/>
    <col min="5890" max="5890" width="1.42578125" customWidth="1"/>
    <col min="5891" max="5891" width="14.85546875" customWidth="1"/>
    <col min="5892" max="5892" width="15.140625" customWidth="1"/>
    <col min="5893" max="5893" width="5.28515625" customWidth="1"/>
    <col min="6141" max="6141" width="7" customWidth="1"/>
    <col min="6142" max="6142" width="24.28515625" customWidth="1"/>
    <col min="6143" max="6143" width="14.85546875" customWidth="1"/>
    <col min="6144" max="6144" width="15.5703125" customWidth="1"/>
    <col min="6145" max="6145" width="4.85546875" customWidth="1"/>
    <col min="6146" max="6146" width="1.42578125" customWidth="1"/>
    <col min="6147" max="6147" width="14.85546875" customWidth="1"/>
    <col min="6148" max="6148" width="15.140625" customWidth="1"/>
    <col min="6149" max="6149" width="5.28515625" customWidth="1"/>
    <col min="6397" max="6397" width="7" customWidth="1"/>
    <col min="6398" max="6398" width="24.28515625" customWidth="1"/>
    <col min="6399" max="6399" width="14.85546875" customWidth="1"/>
    <col min="6400" max="6400" width="15.5703125" customWidth="1"/>
    <col min="6401" max="6401" width="4.85546875" customWidth="1"/>
    <col min="6402" max="6402" width="1.42578125" customWidth="1"/>
    <col min="6403" max="6403" width="14.85546875" customWidth="1"/>
    <col min="6404" max="6404" width="15.140625" customWidth="1"/>
    <col min="6405" max="6405" width="5.28515625" customWidth="1"/>
    <col min="6653" max="6653" width="7" customWidth="1"/>
    <col min="6654" max="6654" width="24.28515625" customWidth="1"/>
    <col min="6655" max="6655" width="14.85546875" customWidth="1"/>
    <col min="6656" max="6656" width="15.5703125" customWidth="1"/>
    <col min="6657" max="6657" width="4.85546875" customWidth="1"/>
    <col min="6658" max="6658" width="1.42578125" customWidth="1"/>
    <col min="6659" max="6659" width="14.85546875" customWidth="1"/>
    <col min="6660" max="6660" width="15.140625" customWidth="1"/>
    <col min="6661" max="6661" width="5.28515625" customWidth="1"/>
    <col min="6909" max="6909" width="7" customWidth="1"/>
    <col min="6910" max="6910" width="24.28515625" customWidth="1"/>
    <col min="6911" max="6911" width="14.85546875" customWidth="1"/>
    <col min="6912" max="6912" width="15.5703125" customWidth="1"/>
    <col min="6913" max="6913" width="4.85546875" customWidth="1"/>
    <col min="6914" max="6914" width="1.42578125" customWidth="1"/>
    <col min="6915" max="6915" width="14.85546875" customWidth="1"/>
    <col min="6916" max="6916" width="15.140625" customWidth="1"/>
    <col min="6917" max="6917" width="5.28515625" customWidth="1"/>
    <col min="7165" max="7165" width="7" customWidth="1"/>
    <col min="7166" max="7166" width="24.28515625" customWidth="1"/>
    <col min="7167" max="7167" width="14.85546875" customWidth="1"/>
    <col min="7168" max="7168" width="15.5703125" customWidth="1"/>
    <col min="7169" max="7169" width="4.85546875" customWidth="1"/>
    <col min="7170" max="7170" width="1.42578125" customWidth="1"/>
    <col min="7171" max="7171" width="14.85546875" customWidth="1"/>
    <col min="7172" max="7172" width="15.140625" customWidth="1"/>
    <col min="7173" max="7173" width="5.28515625" customWidth="1"/>
    <col min="7421" max="7421" width="7" customWidth="1"/>
    <col min="7422" max="7422" width="24.28515625" customWidth="1"/>
    <col min="7423" max="7423" width="14.85546875" customWidth="1"/>
    <col min="7424" max="7424" width="15.5703125" customWidth="1"/>
    <col min="7425" max="7425" width="4.85546875" customWidth="1"/>
    <col min="7426" max="7426" width="1.42578125" customWidth="1"/>
    <col min="7427" max="7427" width="14.85546875" customWidth="1"/>
    <col min="7428" max="7428" width="15.140625" customWidth="1"/>
    <col min="7429" max="7429" width="5.28515625" customWidth="1"/>
    <col min="7677" max="7677" width="7" customWidth="1"/>
    <col min="7678" max="7678" width="24.28515625" customWidth="1"/>
    <col min="7679" max="7679" width="14.85546875" customWidth="1"/>
    <col min="7680" max="7680" width="15.5703125" customWidth="1"/>
    <col min="7681" max="7681" width="4.85546875" customWidth="1"/>
    <col min="7682" max="7682" width="1.42578125" customWidth="1"/>
    <col min="7683" max="7683" width="14.85546875" customWidth="1"/>
    <col min="7684" max="7684" width="15.140625" customWidth="1"/>
    <col min="7685" max="7685" width="5.28515625" customWidth="1"/>
    <col min="7933" max="7933" width="7" customWidth="1"/>
    <col min="7934" max="7934" width="24.28515625" customWidth="1"/>
    <col min="7935" max="7935" width="14.85546875" customWidth="1"/>
    <col min="7936" max="7936" width="15.5703125" customWidth="1"/>
    <col min="7937" max="7937" width="4.85546875" customWidth="1"/>
    <col min="7938" max="7938" width="1.42578125" customWidth="1"/>
    <col min="7939" max="7939" width="14.85546875" customWidth="1"/>
    <col min="7940" max="7940" width="15.140625" customWidth="1"/>
    <col min="7941" max="7941" width="5.28515625" customWidth="1"/>
    <col min="8189" max="8189" width="7" customWidth="1"/>
    <col min="8190" max="8190" width="24.28515625" customWidth="1"/>
    <col min="8191" max="8191" width="14.85546875" customWidth="1"/>
    <col min="8192" max="8192" width="15.5703125" customWidth="1"/>
    <col min="8193" max="8193" width="4.85546875" customWidth="1"/>
    <col min="8194" max="8194" width="1.42578125" customWidth="1"/>
    <col min="8195" max="8195" width="14.85546875" customWidth="1"/>
    <col min="8196" max="8196" width="15.140625" customWidth="1"/>
    <col min="8197" max="8197" width="5.28515625" customWidth="1"/>
    <col min="8445" max="8445" width="7" customWidth="1"/>
    <col min="8446" max="8446" width="24.28515625" customWidth="1"/>
    <col min="8447" max="8447" width="14.85546875" customWidth="1"/>
    <col min="8448" max="8448" width="15.5703125" customWidth="1"/>
    <col min="8449" max="8449" width="4.85546875" customWidth="1"/>
    <col min="8450" max="8450" width="1.42578125" customWidth="1"/>
    <col min="8451" max="8451" width="14.85546875" customWidth="1"/>
    <col min="8452" max="8452" width="15.140625" customWidth="1"/>
    <col min="8453" max="8453" width="5.28515625" customWidth="1"/>
    <col min="8701" max="8701" width="7" customWidth="1"/>
    <col min="8702" max="8702" width="24.28515625" customWidth="1"/>
    <col min="8703" max="8703" width="14.85546875" customWidth="1"/>
    <col min="8704" max="8704" width="15.5703125" customWidth="1"/>
    <col min="8705" max="8705" width="4.85546875" customWidth="1"/>
    <col min="8706" max="8706" width="1.42578125" customWidth="1"/>
    <col min="8707" max="8707" width="14.85546875" customWidth="1"/>
    <col min="8708" max="8708" width="15.140625" customWidth="1"/>
    <col min="8709" max="8709" width="5.28515625" customWidth="1"/>
    <col min="8957" max="8957" width="7" customWidth="1"/>
    <col min="8958" max="8958" width="24.28515625" customWidth="1"/>
    <col min="8959" max="8959" width="14.85546875" customWidth="1"/>
    <col min="8960" max="8960" width="15.5703125" customWidth="1"/>
    <col min="8961" max="8961" width="4.85546875" customWidth="1"/>
    <col min="8962" max="8962" width="1.42578125" customWidth="1"/>
    <col min="8963" max="8963" width="14.85546875" customWidth="1"/>
    <col min="8964" max="8964" width="15.140625" customWidth="1"/>
    <col min="8965" max="8965" width="5.28515625" customWidth="1"/>
    <col min="9213" max="9213" width="7" customWidth="1"/>
    <col min="9214" max="9214" width="24.28515625" customWidth="1"/>
    <col min="9215" max="9215" width="14.85546875" customWidth="1"/>
    <col min="9216" max="9216" width="15.5703125" customWidth="1"/>
    <col min="9217" max="9217" width="4.85546875" customWidth="1"/>
    <col min="9218" max="9218" width="1.42578125" customWidth="1"/>
    <col min="9219" max="9219" width="14.85546875" customWidth="1"/>
    <col min="9220" max="9220" width="15.140625" customWidth="1"/>
    <col min="9221" max="9221" width="5.28515625" customWidth="1"/>
    <col min="9469" max="9469" width="7" customWidth="1"/>
    <col min="9470" max="9470" width="24.28515625" customWidth="1"/>
    <col min="9471" max="9471" width="14.85546875" customWidth="1"/>
    <col min="9472" max="9472" width="15.5703125" customWidth="1"/>
    <col min="9473" max="9473" width="4.85546875" customWidth="1"/>
    <col min="9474" max="9474" width="1.42578125" customWidth="1"/>
    <col min="9475" max="9475" width="14.85546875" customWidth="1"/>
    <col min="9476" max="9476" width="15.140625" customWidth="1"/>
    <col min="9477" max="9477" width="5.28515625" customWidth="1"/>
    <col min="9725" max="9725" width="7" customWidth="1"/>
    <col min="9726" max="9726" width="24.28515625" customWidth="1"/>
    <col min="9727" max="9727" width="14.85546875" customWidth="1"/>
    <col min="9728" max="9728" width="15.5703125" customWidth="1"/>
    <col min="9729" max="9729" width="4.85546875" customWidth="1"/>
    <col min="9730" max="9730" width="1.42578125" customWidth="1"/>
    <col min="9731" max="9731" width="14.85546875" customWidth="1"/>
    <col min="9732" max="9732" width="15.140625" customWidth="1"/>
    <col min="9733" max="9733" width="5.28515625" customWidth="1"/>
    <col min="9981" max="9981" width="7" customWidth="1"/>
    <col min="9982" max="9982" width="24.28515625" customWidth="1"/>
    <col min="9983" max="9983" width="14.85546875" customWidth="1"/>
    <col min="9984" max="9984" width="15.5703125" customWidth="1"/>
    <col min="9985" max="9985" width="4.85546875" customWidth="1"/>
    <col min="9986" max="9986" width="1.42578125" customWidth="1"/>
    <col min="9987" max="9987" width="14.85546875" customWidth="1"/>
    <col min="9988" max="9988" width="15.140625" customWidth="1"/>
    <col min="9989" max="9989" width="5.28515625" customWidth="1"/>
    <col min="10237" max="10237" width="7" customWidth="1"/>
    <col min="10238" max="10238" width="24.28515625" customWidth="1"/>
    <col min="10239" max="10239" width="14.85546875" customWidth="1"/>
    <col min="10240" max="10240" width="15.5703125" customWidth="1"/>
    <col min="10241" max="10241" width="4.85546875" customWidth="1"/>
    <col min="10242" max="10242" width="1.42578125" customWidth="1"/>
    <col min="10243" max="10243" width="14.85546875" customWidth="1"/>
    <col min="10244" max="10244" width="15.140625" customWidth="1"/>
    <col min="10245" max="10245" width="5.28515625" customWidth="1"/>
    <col min="10493" max="10493" width="7" customWidth="1"/>
    <col min="10494" max="10494" width="24.28515625" customWidth="1"/>
    <col min="10495" max="10495" width="14.85546875" customWidth="1"/>
    <col min="10496" max="10496" width="15.5703125" customWidth="1"/>
    <col min="10497" max="10497" width="4.85546875" customWidth="1"/>
    <col min="10498" max="10498" width="1.42578125" customWidth="1"/>
    <col min="10499" max="10499" width="14.85546875" customWidth="1"/>
    <col min="10500" max="10500" width="15.140625" customWidth="1"/>
    <col min="10501" max="10501" width="5.28515625" customWidth="1"/>
    <col min="10749" max="10749" width="7" customWidth="1"/>
    <col min="10750" max="10750" width="24.28515625" customWidth="1"/>
    <col min="10751" max="10751" width="14.85546875" customWidth="1"/>
    <col min="10752" max="10752" width="15.5703125" customWidth="1"/>
    <col min="10753" max="10753" width="4.85546875" customWidth="1"/>
    <col min="10754" max="10754" width="1.42578125" customWidth="1"/>
    <col min="10755" max="10755" width="14.85546875" customWidth="1"/>
    <col min="10756" max="10756" width="15.140625" customWidth="1"/>
    <col min="10757" max="10757" width="5.28515625" customWidth="1"/>
    <col min="11005" max="11005" width="7" customWidth="1"/>
    <col min="11006" max="11006" width="24.28515625" customWidth="1"/>
    <col min="11007" max="11007" width="14.85546875" customWidth="1"/>
    <col min="11008" max="11008" width="15.5703125" customWidth="1"/>
    <col min="11009" max="11009" width="4.85546875" customWidth="1"/>
    <col min="11010" max="11010" width="1.42578125" customWidth="1"/>
    <col min="11011" max="11011" width="14.85546875" customWidth="1"/>
    <col min="11012" max="11012" width="15.140625" customWidth="1"/>
    <col min="11013" max="11013" width="5.28515625" customWidth="1"/>
    <col min="11261" max="11261" width="7" customWidth="1"/>
    <col min="11262" max="11262" width="24.28515625" customWidth="1"/>
    <col min="11263" max="11263" width="14.85546875" customWidth="1"/>
    <col min="11264" max="11264" width="15.5703125" customWidth="1"/>
    <col min="11265" max="11265" width="4.85546875" customWidth="1"/>
    <col min="11266" max="11266" width="1.42578125" customWidth="1"/>
    <col min="11267" max="11267" width="14.85546875" customWidth="1"/>
    <col min="11268" max="11268" width="15.140625" customWidth="1"/>
    <col min="11269" max="11269" width="5.28515625" customWidth="1"/>
    <col min="11517" max="11517" width="7" customWidth="1"/>
    <col min="11518" max="11518" width="24.28515625" customWidth="1"/>
    <col min="11519" max="11519" width="14.85546875" customWidth="1"/>
    <col min="11520" max="11520" width="15.5703125" customWidth="1"/>
    <col min="11521" max="11521" width="4.85546875" customWidth="1"/>
    <col min="11522" max="11522" width="1.42578125" customWidth="1"/>
    <col min="11523" max="11523" width="14.85546875" customWidth="1"/>
    <col min="11524" max="11524" width="15.140625" customWidth="1"/>
    <col min="11525" max="11525" width="5.28515625" customWidth="1"/>
    <col min="11773" max="11773" width="7" customWidth="1"/>
    <col min="11774" max="11774" width="24.28515625" customWidth="1"/>
    <col min="11775" max="11775" width="14.85546875" customWidth="1"/>
    <col min="11776" max="11776" width="15.5703125" customWidth="1"/>
    <col min="11777" max="11777" width="4.85546875" customWidth="1"/>
    <col min="11778" max="11778" width="1.42578125" customWidth="1"/>
    <col min="11779" max="11779" width="14.85546875" customWidth="1"/>
    <col min="11780" max="11780" width="15.140625" customWidth="1"/>
    <col min="11781" max="11781" width="5.28515625" customWidth="1"/>
    <col min="12029" max="12029" width="7" customWidth="1"/>
    <col min="12030" max="12030" width="24.28515625" customWidth="1"/>
    <col min="12031" max="12031" width="14.85546875" customWidth="1"/>
    <col min="12032" max="12032" width="15.5703125" customWidth="1"/>
    <col min="12033" max="12033" width="4.85546875" customWidth="1"/>
    <col min="12034" max="12034" width="1.42578125" customWidth="1"/>
    <col min="12035" max="12035" width="14.85546875" customWidth="1"/>
    <col min="12036" max="12036" width="15.140625" customWidth="1"/>
    <col min="12037" max="12037" width="5.28515625" customWidth="1"/>
    <col min="12285" max="12285" width="7" customWidth="1"/>
    <col min="12286" max="12286" width="24.28515625" customWidth="1"/>
    <col min="12287" max="12287" width="14.85546875" customWidth="1"/>
    <col min="12288" max="12288" width="15.5703125" customWidth="1"/>
    <col min="12289" max="12289" width="4.85546875" customWidth="1"/>
    <col min="12290" max="12290" width="1.42578125" customWidth="1"/>
    <col min="12291" max="12291" width="14.85546875" customWidth="1"/>
    <col min="12292" max="12292" width="15.140625" customWidth="1"/>
    <col min="12293" max="12293" width="5.28515625" customWidth="1"/>
    <col min="12541" max="12541" width="7" customWidth="1"/>
    <col min="12542" max="12542" width="24.28515625" customWidth="1"/>
    <col min="12543" max="12543" width="14.85546875" customWidth="1"/>
    <col min="12544" max="12544" width="15.5703125" customWidth="1"/>
    <col min="12545" max="12545" width="4.85546875" customWidth="1"/>
    <col min="12546" max="12546" width="1.42578125" customWidth="1"/>
    <col min="12547" max="12547" width="14.85546875" customWidth="1"/>
    <col min="12548" max="12548" width="15.140625" customWidth="1"/>
    <col min="12549" max="12549" width="5.28515625" customWidth="1"/>
    <col min="12797" max="12797" width="7" customWidth="1"/>
    <col min="12798" max="12798" width="24.28515625" customWidth="1"/>
    <col min="12799" max="12799" width="14.85546875" customWidth="1"/>
    <col min="12800" max="12800" width="15.5703125" customWidth="1"/>
    <col min="12801" max="12801" width="4.85546875" customWidth="1"/>
    <col min="12802" max="12802" width="1.42578125" customWidth="1"/>
    <col min="12803" max="12803" width="14.85546875" customWidth="1"/>
    <col min="12804" max="12804" width="15.140625" customWidth="1"/>
    <col min="12805" max="12805" width="5.28515625" customWidth="1"/>
    <col min="13053" max="13053" width="7" customWidth="1"/>
    <col min="13054" max="13054" width="24.28515625" customWidth="1"/>
    <col min="13055" max="13055" width="14.85546875" customWidth="1"/>
    <col min="13056" max="13056" width="15.5703125" customWidth="1"/>
    <col min="13057" max="13057" width="4.85546875" customWidth="1"/>
    <col min="13058" max="13058" width="1.42578125" customWidth="1"/>
    <col min="13059" max="13059" width="14.85546875" customWidth="1"/>
    <col min="13060" max="13060" width="15.140625" customWidth="1"/>
    <col min="13061" max="13061" width="5.28515625" customWidth="1"/>
    <col min="13309" max="13309" width="7" customWidth="1"/>
    <col min="13310" max="13310" width="24.28515625" customWidth="1"/>
    <col min="13311" max="13311" width="14.85546875" customWidth="1"/>
    <col min="13312" max="13312" width="15.5703125" customWidth="1"/>
    <col min="13313" max="13313" width="4.85546875" customWidth="1"/>
    <col min="13314" max="13314" width="1.42578125" customWidth="1"/>
    <col min="13315" max="13315" width="14.85546875" customWidth="1"/>
    <col min="13316" max="13316" width="15.140625" customWidth="1"/>
    <col min="13317" max="13317" width="5.28515625" customWidth="1"/>
    <col min="13565" max="13565" width="7" customWidth="1"/>
    <col min="13566" max="13566" width="24.28515625" customWidth="1"/>
    <col min="13567" max="13567" width="14.85546875" customWidth="1"/>
    <col min="13568" max="13568" width="15.5703125" customWidth="1"/>
    <col min="13569" max="13569" width="4.85546875" customWidth="1"/>
    <col min="13570" max="13570" width="1.42578125" customWidth="1"/>
    <col min="13571" max="13571" width="14.85546875" customWidth="1"/>
    <col min="13572" max="13572" width="15.140625" customWidth="1"/>
    <col min="13573" max="13573" width="5.28515625" customWidth="1"/>
    <col min="13821" max="13821" width="7" customWidth="1"/>
    <col min="13822" max="13822" width="24.28515625" customWidth="1"/>
    <col min="13823" max="13823" width="14.85546875" customWidth="1"/>
    <col min="13824" max="13824" width="15.5703125" customWidth="1"/>
    <col min="13825" max="13825" width="4.85546875" customWidth="1"/>
    <col min="13826" max="13826" width="1.42578125" customWidth="1"/>
    <col min="13827" max="13827" width="14.85546875" customWidth="1"/>
    <col min="13828" max="13828" width="15.140625" customWidth="1"/>
    <col min="13829" max="13829" width="5.28515625" customWidth="1"/>
    <col min="14077" max="14077" width="7" customWidth="1"/>
    <col min="14078" max="14078" width="24.28515625" customWidth="1"/>
    <col min="14079" max="14079" width="14.85546875" customWidth="1"/>
    <col min="14080" max="14080" width="15.5703125" customWidth="1"/>
    <col min="14081" max="14081" width="4.85546875" customWidth="1"/>
    <col min="14082" max="14082" width="1.42578125" customWidth="1"/>
    <col min="14083" max="14083" width="14.85546875" customWidth="1"/>
    <col min="14084" max="14084" width="15.140625" customWidth="1"/>
    <col min="14085" max="14085" width="5.28515625" customWidth="1"/>
    <col min="14333" max="14333" width="7" customWidth="1"/>
    <col min="14334" max="14334" width="24.28515625" customWidth="1"/>
    <col min="14335" max="14335" width="14.85546875" customWidth="1"/>
    <col min="14336" max="14336" width="15.5703125" customWidth="1"/>
    <col min="14337" max="14337" width="4.85546875" customWidth="1"/>
    <col min="14338" max="14338" width="1.42578125" customWidth="1"/>
    <col min="14339" max="14339" width="14.85546875" customWidth="1"/>
    <col min="14340" max="14340" width="15.140625" customWidth="1"/>
    <col min="14341" max="14341" width="5.28515625" customWidth="1"/>
    <col min="14589" max="14589" width="7" customWidth="1"/>
    <col min="14590" max="14590" width="24.28515625" customWidth="1"/>
    <col min="14591" max="14591" width="14.85546875" customWidth="1"/>
    <col min="14592" max="14592" width="15.5703125" customWidth="1"/>
    <col min="14593" max="14593" width="4.85546875" customWidth="1"/>
    <col min="14594" max="14594" width="1.42578125" customWidth="1"/>
    <col min="14595" max="14595" width="14.85546875" customWidth="1"/>
    <col min="14596" max="14596" width="15.140625" customWidth="1"/>
    <col min="14597" max="14597" width="5.28515625" customWidth="1"/>
    <col min="14845" max="14845" width="7" customWidth="1"/>
    <col min="14846" max="14846" width="24.28515625" customWidth="1"/>
    <col min="14847" max="14847" width="14.85546875" customWidth="1"/>
    <col min="14848" max="14848" width="15.5703125" customWidth="1"/>
    <col min="14849" max="14849" width="4.85546875" customWidth="1"/>
    <col min="14850" max="14850" width="1.42578125" customWidth="1"/>
    <col min="14851" max="14851" width="14.85546875" customWidth="1"/>
    <col min="14852" max="14852" width="15.140625" customWidth="1"/>
    <col min="14853" max="14853" width="5.28515625" customWidth="1"/>
    <col min="15101" max="15101" width="7" customWidth="1"/>
    <col min="15102" max="15102" width="24.28515625" customWidth="1"/>
    <col min="15103" max="15103" width="14.85546875" customWidth="1"/>
    <col min="15104" max="15104" width="15.5703125" customWidth="1"/>
    <col min="15105" max="15105" width="4.85546875" customWidth="1"/>
    <col min="15106" max="15106" width="1.42578125" customWidth="1"/>
    <col min="15107" max="15107" width="14.85546875" customWidth="1"/>
    <col min="15108" max="15108" width="15.140625" customWidth="1"/>
    <col min="15109" max="15109" width="5.28515625" customWidth="1"/>
    <col min="15357" max="15357" width="7" customWidth="1"/>
    <col min="15358" max="15358" width="24.28515625" customWidth="1"/>
    <col min="15359" max="15359" width="14.85546875" customWidth="1"/>
    <col min="15360" max="15360" width="15.5703125" customWidth="1"/>
    <col min="15361" max="15361" width="4.85546875" customWidth="1"/>
    <col min="15362" max="15362" width="1.42578125" customWidth="1"/>
    <col min="15363" max="15363" width="14.85546875" customWidth="1"/>
    <col min="15364" max="15364" width="15.140625" customWidth="1"/>
    <col min="15365" max="15365" width="5.28515625" customWidth="1"/>
    <col min="15613" max="15613" width="7" customWidth="1"/>
    <col min="15614" max="15614" width="24.28515625" customWidth="1"/>
    <col min="15615" max="15615" width="14.85546875" customWidth="1"/>
    <col min="15616" max="15616" width="15.5703125" customWidth="1"/>
    <col min="15617" max="15617" width="4.85546875" customWidth="1"/>
    <col min="15618" max="15618" width="1.42578125" customWidth="1"/>
    <col min="15619" max="15619" width="14.85546875" customWidth="1"/>
    <col min="15620" max="15620" width="15.140625" customWidth="1"/>
    <col min="15621" max="15621" width="5.28515625" customWidth="1"/>
    <col min="15869" max="15869" width="7" customWidth="1"/>
    <col min="15870" max="15870" width="24.28515625" customWidth="1"/>
    <col min="15871" max="15871" width="14.85546875" customWidth="1"/>
    <col min="15872" max="15872" width="15.5703125" customWidth="1"/>
    <col min="15873" max="15873" width="4.85546875" customWidth="1"/>
    <col min="15874" max="15874" width="1.42578125" customWidth="1"/>
    <col min="15875" max="15875" width="14.85546875" customWidth="1"/>
    <col min="15876" max="15876" width="15.140625" customWidth="1"/>
    <col min="15877" max="15877" width="5.28515625" customWidth="1"/>
    <col min="16125" max="16125" width="7" customWidth="1"/>
    <col min="16126" max="16126" width="24.28515625" customWidth="1"/>
    <col min="16127" max="16127" width="14.85546875" customWidth="1"/>
    <col min="16128" max="16128" width="15.5703125" customWidth="1"/>
    <col min="16129" max="16129" width="4.85546875" customWidth="1"/>
    <col min="16130" max="16130" width="1.42578125" customWidth="1"/>
    <col min="16131" max="16131" width="14.85546875" customWidth="1"/>
    <col min="16132" max="16132" width="15.140625" customWidth="1"/>
    <col min="16133" max="16133" width="5.28515625" customWidth="1"/>
  </cols>
  <sheetData>
    <row r="1" spans="1:14" ht="18" x14ac:dyDescent="0.25">
      <c r="A1" s="154" t="s">
        <v>309</v>
      </c>
      <c r="B1" s="154"/>
      <c r="C1" s="154"/>
      <c r="D1" s="154"/>
      <c r="E1" s="154"/>
      <c r="I1"/>
      <c r="N1" s="24"/>
    </row>
    <row r="2" spans="1:14" ht="9" customHeight="1" x14ac:dyDescent="0.25">
      <c r="A2" s="155"/>
      <c r="B2" s="155"/>
      <c r="C2" s="155"/>
      <c r="D2" s="155"/>
      <c r="E2" s="155"/>
      <c r="I2"/>
      <c r="N2" s="24"/>
    </row>
    <row r="3" spans="1:14" s="49" customFormat="1" x14ac:dyDescent="0.2">
      <c r="A3" s="47"/>
      <c r="B3" s="31"/>
      <c r="C3" s="25" t="s">
        <v>310</v>
      </c>
      <c r="D3" s="48"/>
      <c r="E3" s="26" t="s">
        <v>311</v>
      </c>
      <c r="N3" s="24"/>
    </row>
    <row r="4" spans="1:14" s="49" customFormat="1" ht="14.25" x14ac:dyDescent="0.2">
      <c r="A4" s="27" t="s">
        <v>312</v>
      </c>
      <c r="B4" s="28" t="s">
        <v>313</v>
      </c>
      <c r="C4" s="32" t="s">
        <v>314</v>
      </c>
      <c r="D4" s="29"/>
      <c r="E4" s="32" t="s">
        <v>314</v>
      </c>
      <c r="N4" s="24"/>
    </row>
    <row r="5" spans="1:14" s="53" customFormat="1" ht="12" x14ac:dyDescent="0.2">
      <c r="A5" s="50">
        <v>0</v>
      </c>
      <c r="B5" s="51" t="s">
        <v>315</v>
      </c>
      <c r="C5" s="52">
        <f>'ROZPOČTOVÉ PŘÍJMY'!H24</f>
        <v>51884700</v>
      </c>
      <c r="D5" s="117"/>
      <c r="E5" s="114"/>
      <c r="N5" s="54"/>
    </row>
    <row r="6" spans="1:14" s="53" customFormat="1" ht="12" x14ac:dyDescent="0.2">
      <c r="A6" s="55">
        <v>1014</v>
      </c>
      <c r="B6" s="54" t="s">
        <v>316</v>
      </c>
      <c r="C6" s="56"/>
      <c r="D6" s="118"/>
      <c r="E6" s="61">
        <f>'ROZPOČTOVÉ VÝDAJE'!H5</f>
        <v>5000</v>
      </c>
      <c r="N6" s="54"/>
    </row>
    <row r="7" spans="1:14" s="53" customFormat="1" ht="12" x14ac:dyDescent="0.2">
      <c r="A7" s="55">
        <v>2119</v>
      </c>
      <c r="B7" s="54" t="s">
        <v>317</v>
      </c>
      <c r="C7" s="56">
        <f>'ROZPOČTOVÉ PŘÍJMY'!H29</f>
        <v>480000</v>
      </c>
      <c r="D7" s="118"/>
      <c r="E7" s="61"/>
      <c r="N7" s="54"/>
    </row>
    <row r="8" spans="1:14" s="53" customFormat="1" ht="12" x14ac:dyDescent="0.2">
      <c r="A8" s="55">
        <v>2141</v>
      </c>
      <c r="B8" s="54" t="s">
        <v>318</v>
      </c>
      <c r="C8" s="56">
        <f>'ROZPOČTOVÉ PŘÍJMY'!H33</f>
        <v>150000</v>
      </c>
      <c r="D8" s="118"/>
      <c r="E8" s="61">
        <f>'ROZPOČTOVÉ VÝDAJE'!H13</f>
        <v>150000</v>
      </c>
      <c r="N8" s="54"/>
    </row>
    <row r="9" spans="1:14" s="53" customFormat="1" ht="12" x14ac:dyDescent="0.2">
      <c r="A9" s="55">
        <v>2212</v>
      </c>
      <c r="B9" s="54" t="s">
        <v>319</v>
      </c>
      <c r="C9" s="56"/>
      <c r="D9" s="118"/>
      <c r="E9" s="61">
        <f>'ROZPOČTOVÉ VÝDAJE'!H20</f>
        <v>10800000</v>
      </c>
      <c r="N9" s="54"/>
    </row>
    <row r="10" spans="1:14" s="53" customFormat="1" ht="12" x14ac:dyDescent="0.2">
      <c r="A10" s="30">
        <v>2219</v>
      </c>
      <c r="B10" s="54" t="s">
        <v>320</v>
      </c>
      <c r="C10" s="56"/>
      <c r="D10" s="118"/>
      <c r="E10" s="61">
        <f>'ROZPOČTOVÉ VÝDAJE'!H27</f>
        <v>700000</v>
      </c>
      <c r="N10" s="54"/>
    </row>
    <row r="11" spans="1:14" s="53" customFormat="1" ht="12" x14ac:dyDescent="0.2">
      <c r="A11" s="55">
        <v>2292</v>
      </c>
      <c r="B11" s="54" t="s">
        <v>321</v>
      </c>
      <c r="C11" s="56"/>
      <c r="D11" s="118"/>
      <c r="E11" s="61">
        <f>'ROZPOČTOVÉ VÝDAJE'!H31</f>
        <v>198300</v>
      </c>
      <c r="N11" s="54"/>
    </row>
    <row r="12" spans="1:14" s="53" customFormat="1" ht="12" x14ac:dyDescent="0.2">
      <c r="A12" s="55">
        <v>2310</v>
      </c>
      <c r="B12" s="54" t="s">
        <v>322</v>
      </c>
      <c r="C12" s="56"/>
      <c r="D12" s="118"/>
      <c r="E12" s="61"/>
      <c r="N12" s="54"/>
    </row>
    <row r="13" spans="1:14" s="53" customFormat="1" ht="12" x14ac:dyDescent="0.2">
      <c r="A13" s="55">
        <v>2321</v>
      </c>
      <c r="B13" s="54" t="s">
        <v>323</v>
      </c>
      <c r="C13" s="56"/>
      <c r="D13" s="118"/>
      <c r="E13" s="61">
        <f>'ROZPOČTOVÉ VÝDAJE'!H36</f>
        <v>150000</v>
      </c>
      <c r="N13" s="54"/>
    </row>
    <row r="14" spans="1:14" s="53" customFormat="1" ht="12" x14ac:dyDescent="0.2">
      <c r="A14" s="55">
        <v>2334</v>
      </c>
      <c r="B14" s="54" t="s">
        <v>324</v>
      </c>
      <c r="C14" s="56"/>
      <c r="D14" s="118"/>
      <c r="E14" s="61">
        <f>'ROZPOČTOVÉ VÝDAJE'!H42</f>
        <v>20000</v>
      </c>
      <c r="N14" s="54"/>
    </row>
    <row r="15" spans="1:14" s="53" customFormat="1" ht="12" x14ac:dyDescent="0.2">
      <c r="A15" s="55">
        <v>2412</v>
      </c>
      <c r="B15" s="54" t="s">
        <v>325</v>
      </c>
      <c r="C15" s="56">
        <f>'ROZPOČTOVÉ PŘÍJMY'!H37</f>
        <v>0</v>
      </c>
      <c r="D15" s="118"/>
      <c r="E15" s="61">
        <f>'ROZPOČTOVÉ VÝDAJE'!H47</f>
        <v>0</v>
      </c>
      <c r="N15" s="54"/>
    </row>
    <row r="16" spans="1:14" s="53" customFormat="1" ht="12" x14ac:dyDescent="0.2">
      <c r="A16" s="55">
        <v>3111</v>
      </c>
      <c r="B16" s="54" t="s">
        <v>326</v>
      </c>
      <c r="C16" s="56"/>
      <c r="D16" s="118"/>
      <c r="E16" s="61">
        <f>'ROZPOČTOVÉ VÝDAJE'!H54</f>
        <v>1800000</v>
      </c>
      <c r="N16" s="54"/>
    </row>
    <row r="17" spans="1:14" s="53" customFormat="1" ht="12" x14ac:dyDescent="0.2">
      <c r="A17" s="55">
        <v>3113</v>
      </c>
      <c r="B17" s="54" t="s">
        <v>327</v>
      </c>
      <c r="C17" s="56"/>
      <c r="D17" s="118"/>
      <c r="E17" s="61">
        <f>'ROZPOČTOVÉ VÝDAJE'!H62</f>
        <v>9700000</v>
      </c>
      <c r="N17" s="54"/>
    </row>
    <row r="18" spans="1:14" s="53" customFormat="1" ht="12" x14ac:dyDescent="0.2">
      <c r="A18" s="55">
        <v>3314</v>
      </c>
      <c r="B18" s="54" t="s">
        <v>328</v>
      </c>
      <c r="C18" s="56">
        <f>'ROZPOČTOVÉ PŘÍJMY'!H41</f>
        <v>10000</v>
      </c>
      <c r="D18" s="118"/>
      <c r="E18" s="61">
        <f>'ROZPOČTOVÉ VÝDAJE'!H78</f>
        <v>658800</v>
      </c>
      <c r="N18" s="54"/>
    </row>
    <row r="19" spans="1:14" s="53" customFormat="1" ht="12" x14ac:dyDescent="0.2">
      <c r="A19" s="55">
        <v>3315</v>
      </c>
      <c r="B19" s="54" t="s">
        <v>329</v>
      </c>
      <c r="C19" s="56">
        <f>'ROZPOČTOVÉ PŘÍJMY'!H46</f>
        <v>60000</v>
      </c>
      <c r="D19" s="118"/>
      <c r="E19" s="61">
        <f>'ROZPOČTOVÉ VÝDAJE'!H99</f>
        <v>885500</v>
      </c>
      <c r="N19" s="54"/>
    </row>
    <row r="20" spans="1:14" s="53" customFormat="1" ht="12" x14ac:dyDescent="0.2">
      <c r="A20" s="55">
        <v>3319</v>
      </c>
      <c r="B20" s="54" t="s">
        <v>330</v>
      </c>
      <c r="C20" s="56">
        <f>'ROZPOČTOVÉ PŘÍJMY'!H50</f>
        <v>60000</v>
      </c>
      <c r="D20" s="118"/>
      <c r="E20" s="61">
        <f>'ROZPOČTOVÉ VÝDAJE'!H104</f>
        <v>350000</v>
      </c>
      <c r="N20" s="54"/>
    </row>
    <row r="21" spans="1:14" s="53" customFormat="1" ht="12" x14ac:dyDescent="0.2">
      <c r="A21" s="55">
        <v>3326</v>
      </c>
      <c r="B21" s="54" t="s">
        <v>331</v>
      </c>
      <c r="C21" s="56">
        <f>'ROZPOČTOVÉ PŘÍJMY'!H55</f>
        <v>0</v>
      </c>
      <c r="D21" s="118"/>
      <c r="E21" s="61">
        <f>'ROZPOČTOVÉ VÝDAJE'!H110</f>
        <v>20000</v>
      </c>
      <c r="N21" s="54"/>
    </row>
    <row r="22" spans="1:14" s="53" customFormat="1" ht="12" x14ac:dyDescent="0.2">
      <c r="A22" s="55">
        <v>3330</v>
      </c>
      <c r="B22" s="54" t="s">
        <v>332</v>
      </c>
      <c r="C22" s="56"/>
      <c r="D22" s="118"/>
      <c r="E22" s="61">
        <f>'ROZPOČTOVÉ VÝDAJE'!H114</f>
        <v>0</v>
      </c>
      <c r="N22" s="54"/>
    </row>
    <row r="23" spans="1:14" s="53" customFormat="1" ht="12" x14ac:dyDescent="0.2">
      <c r="A23" s="55">
        <v>3341</v>
      </c>
      <c r="B23" s="54" t="s">
        <v>333</v>
      </c>
      <c r="C23" s="56">
        <f>'ROZPOČTOVÉ PŘÍJMY'!H60</f>
        <v>182800</v>
      </c>
      <c r="D23" s="118"/>
      <c r="E23" s="61">
        <f>'ROZPOČTOVÉ VÝDAJE'!H121</f>
        <v>0</v>
      </c>
      <c r="N23" s="54"/>
    </row>
    <row r="24" spans="1:14" s="53" customFormat="1" ht="12" x14ac:dyDescent="0.2">
      <c r="A24" s="55">
        <v>3349</v>
      </c>
      <c r="B24" s="54" t="s">
        <v>334</v>
      </c>
      <c r="C24" s="56">
        <f>'ROZPOČTOVÉ PŘÍJMY'!H64</f>
        <v>20000</v>
      </c>
      <c r="D24" s="118"/>
      <c r="E24" s="61">
        <f>'ROZPOČTOVÉ VÝDAJE'!H125</f>
        <v>180000</v>
      </c>
      <c r="N24" s="54"/>
    </row>
    <row r="25" spans="1:14" s="53" customFormat="1" ht="12" x14ac:dyDescent="0.2">
      <c r="A25" s="55">
        <v>3392</v>
      </c>
      <c r="B25" s="54" t="s">
        <v>335</v>
      </c>
      <c r="C25" s="56">
        <f>'ROZPOČTOVÉ PŘÍJMY'!H68</f>
        <v>100000</v>
      </c>
      <c r="D25" s="118"/>
      <c r="E25" s="61">
        <f>'ROZPOČTOVÉ VÝDAJE'!H136</f>
        <v>444000</v>
      </c>
      <c r="N25" s="54"/>
    </row>
    <row r="26" spans="1:14" s="53" customFormat="1" ht="12" x14ac:dyDescent="0.2">
      <c r="A26" s="55">
        <v>3399</v>
      </c>
      <c r="B26" s="54" t="s">
        <v>336</v>
      </c>
      <c r="C26" s="56">
        <f>'ROZPOČTOVÉ PŘÍJMY'!H72</f>
        <v>500000</v>
      </c>
      <c r="D26" s="118"/>
      <c r="E26" s="61">
        <f>'ROZPOČTOVÉ VÝDAJE'!H146</f>
        <v>1105000</v>
      </c>
      <c r="N26" s="54"/>
    </row>
    <row r="27" spans="1:14" s="53" customFormat="1" ht="12" x14ac:dyDescent="0.2">
      <c r="A27" s="55">
        <v>3412</v>
      </c>
      <c r="B27" s="54" t="s">
        <v>337</v>
      </c>
      <c r="C27" s="56">
        <v>0</v>
      </c>
      <c r="D27" s="118"/>
      <c r="E27" s="61">
        <f>'ROZPOČTOVÉ VÝDAJE'!H153</f>
        <v>0</v>
      </c>
      <c r="N27" s="54"/>
    </row>
    <row r="28" spans="1:14" s="53" customFormat="1" ht="12" x14ac:dyDescent="0.2">
      <c r="A28" s="55">
        <v>3419</v>
      </c>
      <c r="B28" s="54" t="s">
        <v>338</v>
      </c>
      <c r="C28" s="56">
        <f>'ROZPOČTOVÉ PŘÍJMY'!H77</f>
        <v>2000000</v>
      </c>
      <c r="D28" s="118"/>
      <c r="E28" s="61">
        <f>'ROZPOČTOVÉ VÝDAJE'!H159</f>
        <v>2000000</v>
      </c>
      <c r="N28" s="54"/>
    </row>
    <row r="29" spans="1:14" s="53" customFormat="1" ht="12" x14ac:dyDescent="0.2">
      <c r="A29" s="55">
        <v>3421</v>
      </c>
      <c r="B29" s="54" t="s">
        <v>339</v>
      </c>
      <c r="C29" s="56"/>
      <c r="D29" s="118"/>
      <c r="E29" s="61">
        <f>'ROZPOČTOVÉ VÝDAJE'!H166</f>
        <v>382000</v>
      </c>
      <c r="N29" s="54"/>
    </row>
    <row r="30" spans="1:14" s="53" customFormat="1" ht="12" x14ac:dyDescent="0.2">
      <c r="A30" s="55">
        <v>3519</v>
      </c>
      <c r="B30" s="54" t="s">
        <v>340</v>
      </c>
      <c r="C30" s="56">
        <f>'ROZPOČTOVÉ PŘÍJMY'!H82</f>
        <v>250000</v>
      </c>
      <c r="D30" s="118"/>
      <c r="E30" s="61">
        <f>'ROZPOČTOVÉ VÝDAJE'!H172</f>
        <v>4030000</v>
      </c>
      <c r="N30" s="54"/>
    </row>
    <row r="31" spans="1:14" s="53" customFormat="1" ht="12" x14ac:dyDescent="0.2">
      <c r="A31" s="55">
        <v>3612</v>
      </c>
      <c r="B31" s="54" t="s">
        <v>341</v>
      </c>
      <c r="C31" s="56">
        <f>'ROZPOČTOVÉ PŘÍJMY'!H87</f>
        <v>611600</v>
      </c>
      <c r="D31" s="118"/>
      <c r="E31" s="61">
        <f>'ROZPOČTOVÉ VÝDAJE'!H182</f>
        <v>2582000</v>
      </c>
      <c r="N31" s="54"/>
    </row>
    <row r="32" spans="1:14" s="53" customFormat="1" ht="12" x14ac:dyDescent="0.2">
      <c r="A32" s="55">
        <v>3631</v>
      </c>
      <c r="B32" s="54" t="s">
        <v>342</v>
      </c>
      <c r="C32" s="56"/>
      <c r="D32" s="118"/>
      <c r="E32" s="61">
        <f>'ROZPOČTOVÉ VÝDAJE'!H190</f>
        <v>865000</v>
      </c>
      <c r="N32" s="54"/>
    </row>
    <row r="33" spans="1:14" s="53" customFormat="1" ht="12" x14ac:dyDescent="0.2">
      <c r="A33" s="55">
        <v>3632</v>
      </c>
      <c r="B33" s="54" t="s">
        <v>343</v>
      </c>
      <c r="C33" s="56">
        <f>'ROZPOČTOVÉ PŘÍJMY'!H91</f>
        <v>10000</v>
      </c>
      <c r="D33" s="118"/>
      <c r="E33" s="61">
        <f>'ROZPOČTOVÉ VÝDAJE'!H198</f>
        <v>435000</v>
      </c>
      <c r="N33" s="54"/>
    </row>
    <row r="34" spans="1:14" s="53" customFormat="1" ht="12" x14ac:dyDescent="0.2">
      <c r="A34" s="55">
        <v>3633</v>
      </c>
      <c r="B34" s="54" t="s">
        <v>344</v>
      </c>
      <c r="C34" s="56"/>
      <c r="D34" s="118"/>
      <c r="E34" s="61">
        <f>'ROZPOČTOVÉ VÝDAJE'!H202</f>
        <v>1200000</v>
      </c>
      <c r="N34" s="54"/>
    </row>
    <row r="35" spans="1:14" s="53" customFormat="1" ht="12" x14ac:dyDescent="0.2">
      <c r="A35" s="55">
        <v>3635</v>
      </c>
      <c r="B35" s="54" t="s">
        <v>345</v>
      </c>
      <c r="C35" s="56"/>
      <c r="D35" s="118"/>
      <c r="E35" s="61">
        <f>'ROZPOČTOVÉ VÝDAJE'!H206</f>
        <v>300000</v>
      </c>
      <c r="N35" s="54"/>
    </row>
    <row r="36" spans="1:14" s="53" customFormat="1" ht="12" x14ac:dyDescent="0.2">
      <c r="A36" s="55">
        <v>3636</v>
      </c>
      <c r="B36" s="54" t="s">
        <v>346</v>
      </c>
      <c r="C36" s="56"/>
      <c r="D36" s="118"/>
      <c r="E36" s="61">
        <f>'ROZPOČTOVÉ VÝDAJE'!H214</f>
        <v>490000</v>
      </c>
      <c r="N36" s="54"/>
    </row>
    <row r="37" spans="1:14" s="53" customFormat="1" ht="12" x14ac:dyDescent="0.2">
      <c r="A37" s="55">
        <v>3639</v>
      </c>
      <c r="B37" s="54" t="s">
        <v>347</v>
      </c>
      <c r="C37" s="56">
        <f>'ROZPOČTOVÉ PŘÍJMY'!H95</f>
        <v>50000</v>
      </c>
      <c r="D37" s="118"/>
      <c r="E37" s="61">
        <f>'ROZPOČTOVÉ VÝDAJE'!H238</f>
        <v>6392000</v>
      </c>
      <c r="N37" s="54"/>
    </row>
    <row r="38" spans="1:14" s="53" customFormat="1" ht="12" x14ac:dyDescent="0.2">
      <c r="A38" s="55">
        <v>3722</v>
      </c>
      <c r="B38" s="54" t="s">
        <v>348</v>
      </c>
      <c r="C38" s="56"/>
      <c r="D38" s="118"/>
      <c r="E38" s="61">
        <f>'ROZPOČTOVÉ VÝDAJE'!H243</f>
        <v>900000</v>
      </c>
      <c r="N38" s="54"/>
    </row>
    <row r="39" spans="1:14" s="53" customFormat="1" ht="12" x14ac:dyDescent="0.2">
      <c r="A39" s="55">
        <v>3725</v>
      </c>
      <c r="B39" s="54" t="s">
        <v>349</v>
      </c>
      <c r="C39" s="56">
        <f>'ROZPOČTOVÉ PŘÍJMY'!H99</f>
        <v>200000</v>
      </c>
      <c r="D39" s="118"/>
      <c r="E39" s="61">
        <f>'ROZPOČTOVÉ VÝDAJE'!H254</f>
        <v>643300</v>
      </c>
      <c r="N39" s="54"/>
    </row>
    <row r="40" spans="1:14" s="53" customFormat="1" ht="12" x14ac:dyDescent="0.2">
      <c r="A40" s="55">
        <v>3726</v>
      </c>
      <c r="B40" s="54" t="s">
        <v>350</v>
      </c>
      <c r="C40" s="56">
        <f>'ROZPOČTOVÉ PŘÍJMY'!H104</f>
        <v>72600</v>
      </c>
      <c r="D40" s="118"/>
      <c r="E40" s="61">
        <f>'ROZPOČTOVÉ VÝDAJE'!H266</f>
        <v>1832000</v>
      </c>
      <c r="N40" s="54"/>
    </row>
    <row r="41" spans="1:14" s="53" customFormat="1" ht="12" x14ac:dyDescent="0.2">
      <c r="A41" s="55">
        <v>3727</v>
      </c>
      <c r="B41" s="54" t="s">
        <v>351</v>
      </c>
      <c r="C41" s="56">
        <f>'ROZPOČTOVÉ PŘÍJMY'!H108</f>
        <v>0</v>
      </c>
      <c r="D41" s="118"/>
      <c r="E41" s="61">
        <f>'ROZPOČTOVÉ VÝDAJE'!H270</f>
        <v>1500000</v>
      </c>
      <c r="N41" s="54"/>
    </row>
    <row r="42" spans="1:14" s="53" customFormat="1" ht="12" x14ac:dyDescent="0.2">
      <c r="A42" s="55">
        <v>3744</v>
      </c>
      <c r="B42" s="54" t="s">
        <v>234</v>
      </c>
      <c r="C42" s="56">
        <v>0</v>
      </c>
      <c r="D42" s="118"/>
      <c r="E42" s="61">
        <f>'ROZPOČTOVÉ VÝDAJE'!H277</f>
        <v>49000</v>
      </c>
      <c r="N42" s="54"/>
    </row>
    <row r="43" spans="1:14" s="53" customFormat="1" ht="12" x14ac:dyDescent="0.2">
      <c r="A43" s="55">
        <v>3745</v>
      </c>
      <c r="B43" s="54" t="s">
        <v>352</v>
      </c>
      <c r="C43" s="56">
        <f>'ROZPOČTOVÉ PŘÍJMY'!H112</f>
        <v>0</v>
      </c>
      <c r="D43" s="118"/>
      <c r="E43" s="61">
        <f>'ROZPOČTOVÉ VÝDAJE'!H285</f>
        <v>355000</v>
      </c>
      <c r="N43" s="54"/>
    </row>
    <row r="44" spans="1:14" s="53" customFormat="1" ht="12" x14ac:dyDescent="0.2">
      <c r="A44" s="30">
        <v>4351</v>
      </c>
      <c r="B44" s="54" t="s">
        <v>353</v>
      </c>
      <c r="C44" s="56">
        <f>'ROZPOČTOVÉ PŘÍJMY'!H117</f>
        <v>433000</v>
      </c>
      <c r="D44" s="118"/>
      <c r="E44" s="61">
        <f>'ROZPOČTOVÉ VÝDAJE'!H306</f>
        <v>3792900</v>
      </c>
      <c r="N44" s="54"/>
    </row>
    <row r="45" spans="1:14" s="54" customFormat="1" ht="12" x14ac:dyDescent="0.2">
      <c r="A45" s="30">
        <v>5512</v>
      </c>
      <c r="B45" s="54" t="s">
        <v>354</v>
      </c>
      <c r="C45" s="61"/>
      <c r="D45" s="119"/>
      <c r="E45" s="61">
        <f>'ROZPOČTOVÉ VÝDAJE'!H329</f>
        <v>387000</v>
      </c>
    </row>
    <row r="46" spans="1:14" s="53" customFormat="1" ht="12" x14ac:dyDescent="0.2">
      <c r="A46" s="55">
        <v>5519</v>
      </c>
      <c r="B46" s="54" t="s">
        <v>355</v>
      </c>
      <c r="C46" s="56"/>
      <c r="D46" s="118"/>
      <c r="E46" s="61">
        <f>'ROZPOČTOVÉ VÝDAJE'!H340</f>
        <v>360000</v>
      </c>
      <c r="N46" s="54"/>
    </row>
    <row r="47" spans="1:14" s="53" customFormat="1" ht="12" x14ac:dyDescent="0.2">
      <c r="A47" s="55">
        <v>6112</v>
      </c>
      <c r="B47" s="54" t="s">
        <v>356</v>
      </c>
      <c r="C47" s="56"/>
      <c r="D47" s="118"/>
      <c r="E47" s="61">
        <f>'ROZPOČTOVÉ VÝDAJE'!H348</f>
        <v>1970000</v>
      </c>
      <c r="N47" s="54"/>
    </row>
    <row r="48" spans="1:14" s="53" customFormat="1" ht="12" x14ac:dyDescent="0.2">
      <c r="A48" s="55">
        <v>6117</v>
      </c>
      <c r="B48" s="54" t="s">
        <v>357</v>
      </c>
      <c r="C48" s="56"/>
      <c r="D48" s="118"/>
      <c r="E48" s="61">
        <f>'ROZPOČTOVÉ VÝDAJE'!H352</f>
        <v>60000</v>
      </c>
      <c r="N48" s="54"/>
    </row>
    <row r="49" spans="1:16" s="53" customFormat="1" ht="12" x14ac:dyDescent="0.2">
      <c r="A49" s="55">
        <v>6171</v>
      </c>
      <c r="B49" s="54" t="s">
        <v>358</v>
      </c>
      <c r="C49" s="56">
        <f>'ROZPOČTOVÉ PŘÍJMY'!H126</f>
        <v>250000</v>
      </c>
      <c r="D49" s="118"/>
      <c r="E49" s="61">
        <f>'ROZPOČTOVÉ VÝDAJE'!H392</f>
        <v>6584600</v>
      </c>
      <c r="N49" s="54"/>
    </row>
    <row r="50" spans="1:16" s="53" customFormat="1" ht="12" x14ac:dyDescent="0.2">
      <c r="A50" s="55">
        <v>6310</v>
      </c>
      <c r="B50" s="54" t="s">
        <v>359</v>
      </c>
      <c r="C50" s="56">
        <f>'ROZPOČTOVÉ PŘÍJMY'!H131</f>
        <v>1400</v>
      </c>
      <c r="D50" s="118"/>
      <c r="E50" s="61">
        <f>'ROZPOČTOVÉ VÝDAJE'!H398</f>
        <v>540000</v>
      </c>
      <c r="N50" s="54"/>
    </row>
    <row r="51" spans="1:16" s="53" customFormat="1" ht="12" x14ac:dyDescent="0.2">
      <c r="A51" s="55">
        <v>6399</v>
      </c>
      <c r="B51" s="54" t="s">
        <v>360</v>
      </c>
      <c r="C51" s="56"/>
      <c r="D51" s="118"/>
      <c r="E51" s="61">
        <f>'ROZPOČTOVÉ VÝDAJE'!H402</f>
        <v>800000</v>
      </c>
      <c r="N51" s="54"/>
    </row>
    <row r="52" spans="1:16" s="54" customFormat="1" ht="12" x14ac:dyDescent="0.2">
      <c r="A52" s="30">
        <v>6402</v>
      </c>
      <c r="B52" s="54" t="s">
        <v>361</v>
      </c>
      <c r="C52" s="61"/>
      <c r="D52" s="119"/>
      <c r="E52" s="61">
        <f>'ROZPOČTOVÉ VÝDAJE'!H405</f>
        <v>0</v>
      </c>
    </row>
    <row r="53" spans="1:16" s="53" customFormat="1" ht="12" x14ac:dyDescent="0.2">
      <c r="A53" s="55">
        <v>6409</v>
      </c>
      <c r="B53" s="54" t="s">
        <v>362</v>
      </c>
      <c r="C53" s="56"/>
      <c r="D53" s="118"/>
      <c r="E53" s="61"/>
      <c r="N53" s="54"/>
    </row>
    <row r="54" spans="1:16" s="53" customFormat="1" ht="12" x14ac:dyDescent="0.2">
      <c r="A54" s="68">
        <v>5213</v>
      </c>
      <c r="B54" s="148" t="s">
        <v>363</v>
      </c>
      <c r="C54" s="55"/>
      <c r="D54" s="54"/>
      <c r="E54" s="56">
        <f>'ROZPOČTOVÉ VÝDAJE'!H310</f>
        <v>300000</v>
      </c>
      <c r="F54" s="60"/>
      <c r="G54" s="113"/>
      <c r="P54" s="54"/>
    </row>
    <row r="55" spans="1:16" s="53" customFormat="1" ht="12" x14ac:dyDescent="0.2">
      <c r="A55" s="55">
        <v>5212</v>
      </c>
      <c r="B55" s="54" t="s">
        <v>364</v>
      </c>
      <c r="C55" s="56"/>
      <c r="D55" s="118"/>
      <c r="E55" s="61"/>
      <c r="N55" s="54"/>
    </row>
    <row r="56" spans="1:16" s="53" customFormat="1" ht="12" x14ac:dyDescent="0.2">
      <c r="A56" s="57"/>
      <c r="B56" s="58" t="s">
        <v>365</v>
      </c>
      <c r="C56" s="59">
        <f>SUM(C5:C55)</f>
        <v>57326100</v>
      </c>
      <c r="D56" s="120"/>
      <c r="E56" s="115">
        <f>SUM(E5:E55)</f>
        <v>65916400</v>
      </c>
      <c r="G56" s="60"/>
      <c r="N56" s="54"/>
    </row>
    <row r="57" spans="1:16" s="53" customFormat="1" ht="12" x14ac:dyDescent="0.2">
      <c r="A57" s="55"/>
      <c r="B57" s="69" t="s">
        <v>366</v>
      </c>
      <c r="C57" s="62"/>
      <c r="D57" s="70"/>
      <c r="E57" s="62"/>
      <c r="G57" s="60"/>
      <c r="N57" s="54"/>
    </row>
    <row r="58" spans="1:16" s="53" customFormat="1" ht="12" x14ac:dyDescent="0.2">
      <c r="A58" s="55">
        <v>8115</v>
      </c>
      <c r="B58" s="24" t="s">
        <v>367</v>
      </c>
      <c r="C58" s="61">
        <f>E61-C56</f>
        <v>13590300</v>
      </c>
      <c r="D58" s="70"/>
      <c r="E58" s="62"/>
      <c r="F58" s="60">
        <f>E62-C62</f>
        <v>51466400</v>
      </c>
      <c r="G58" s="60"/>
      <c r="N58" s="54"/>
    </row>
    <row r="59" spans="1:16" s="53" customFormat="1" ht="12" x14ac:dyDescent="0.2">
      <c r="A59" s="55">
        <v>8123</v>
      </c>
      <c r="B59" s="24" t="s">
        <v>368</v>
      </c>
      <c r="C59" s="61">
        <v>0</v>
      </c>
      <c r="D59" s="70"/>
      <c r="E59" s="62"/>
      <c r="G59" s="60"/>
      <c r="N59" s="54"/>
    </row>
    <row r="60" spans="1:16" s="53" customFormat="1" ht="17.25" customHeight="1" x14ac:dyDescent="0.2">
      <c r="A60" s="30">
        <v>8124</v>
      </c>
      <c r="B60" s="24" t="s">
        <v>369</v>
      </c>
      <c r="C60" s="116"/>
      <c r="D60" s="119"/>
      <c r="E60" s="116">
        <f>'ROZPOČTOVÉ VÝDAJE'!H412</f>
        <v>5000000</v>
      </c>
      <c r="N60" s="54"/>
    </row>
    <row r="61" spans="1:16" s="53" customFormat="1" ht="12" x14ac:dyDescent="0.2">
      <c r="A61" s="63"/>
      <c r="B61" s="64" t="s">
        <v>370</v>
      </c>
      <c r="C61" s="65">
        <f>SUM(C56:C60)</f>
        <v>70916400</v>
      </c>
      <c r="D61" s="66"/>
      <c r="E61" s="65">
        <f>SUM(E56:E60)</f>
        <v>70916400</v>
      </c>
      <c r="F61" s="60">
        <f>C61-E61</f>
        <v>0</v>
      </c>
      <c r="N61" s="54"/>
    </row>
    <row r="62" spans="1:16" s="53" customFormat="1" ht="12" x14ac:dyDescent="0.2">
      <c r="A62" s="68"/>
      <c r="B62" s="69"/>
      <c r="C62" s="70">
        <f>'ROZPOČTOVÉ PŘÍJMY'!H135</f>
        <v>0</v>
      </c>
      <c r="D62" s="70"/>
      <c r="E62" s="70">
        <f>'ROZPOČTOVÉ VÝDAJE'!H417</f>
        <v>51466400</v>
      </c>
      <c r="F62" s="60"/>
      <c r="N62" s="54"/>
    </row>
    <row r="63" spans="1:16" s="53" customFormat="1" ht="12" x14ac:dyDescent="0.2">
      <c r="A63" s="68"/>
      <c r="B63" s="69"/>
      <c r="C63" s="70">
        <f>C62+F58</f>
        <v>51466400</v>
      </c>
      <c r="D63" s="70"/>
      <c r="E63" s="70"/>
      <c r="F63" s="60"/>
      <c r="N63" s="54"/>
    </row>
    <row r="64" spans="1:16" s="49" customFormat="1" ht="14.25" x14ac:dyDescent="0.2">
      <c r="A64" s="156" t="s">
        <v>371</v>
      </c>
      <c r="B64" s="156"/>
      <c r="C64" s="156"/>
      <c r="D64" s="156"/>
      <c r="E64" s="156"/>
      <c r="I64" s="24"/>
    </row>
    <row r="65" spans="1:5" x14ac:dyDescent="0.25">
      <c r="E65" s="37"/>
    </row>
    <row r="66" spans="1:5" x14ac:dyDescent="0.25">
      <c r="E66" s="2"/>
    </row>
    <row r="67" spans="1:5" x14ac:dyDescent="0.25">
      <c r="A67" s="157" t="s">
        <v>372</v>
      </c>
      <c r="B67" s="157"/>
      <c r="C67" s="71"/>
    </row>
    <row r="69" spans="1:5" x14ac:dyDescent="0.25">
      <c r="A69" t="s">
        <v>373</v>
      </c>
      <c r="C69" s="71"/>
    </row>
    <row r="71" spans="1:5" x14ac:dyDescent="0.25">
      <c r="A71" s="23" t="s">
        <v>374</v>
      </c>
      <c r="B71" t="s">
        <v>375</v>
      </c>
    </row>
  </sheetData>
  <mergeCells count="4">
    <mergeCell ref="A1:E1"/>
    <mergeCell ref="A2:E2"/>
    <mergeCell ref="A64:E64"/>
    <mergeCell ref="A67:B67"/>
  </mergeCells>
  <pageMargins left="0.70866141732283472" right="0.70866141732283472" top="0.39370078740157483" bottom="0.19685039370078741" header="0.31496062992125984" footer="0.31496062992125984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P62"/>
  <sheetViews>
    <sheetView topLeftCell="A30" zoomScaleNormal="100" workbookViewId="0">
      <selection activeCell="G3" sqref="G3"/>
    </sheetView>
  </sheetViews>
  <sheetFormatPr defaultRowHeight="15" x14ac:dyDescent="0.25"/>
  <cols>
    <col min="1" max="1" width="9.5703125" style="23" customWidth="1"/>
    <col min="2" max="2" width="7.5703125" style="23" customWidth="1"/>
    <col min="3" max="3" width="7.42578125" style="23" customWidth="1"/>
    <col min="4" max="4" width="38.5703125" customWidth="1"/>
    <col min="5" max="5" width="12.7109375" customWidth="1"/>
    <col min="6" max="6" width="1.42578125" customWidth="1"/>
    <col min="7" max="7" width="12.7109375" customWidth="1"/>
    <col min="8" max="8" width="12.42578125" customWidth="1"/>
    <col min="9" max="9" width="11.42578125" bestFit="1" customWidth="1"/>
    <col min="11" max="11" width="9.140625" style="24"/>
    <col min="255" max="255" width="7" customWidth="1"/>
    <col min="256" max="256" width="24.28515625" customWidth="1"/>
    <col min="257" max="257" width="14.85546875" customWidth="1"/>
    <col min="258" max="258" width="15.5703125" customWidth="1"/>
    <col min="259" max="259" width="4.85546875" customWidth="1"/>
    <col min="260" max="260" width="1.42578125" customWidth="1"/>
    <col min="261" max="261" width="14.85546875" customWidth="1"/>
    <col min="262" max="262" width="15.140625" customWidth="1"/>
    <col min="263" max="263" width="5.28515625" customWidth="1"/>
    <col min="511" max="511" width="7" customWidth="1"/>
    <col min="512" max="512" width="24.28515625" customWidth="1"/>
    <col min="513" max="513" width="14.85546875" customWidth="1"/>
    <col min="514" max="514" width="15.5703125" customWidth="1"/>
    <col min="515" max="515" width="4.85546875" customWidth="1"/>
    <col min="516" max="516" width="1.42578125" customWidth="1"/>
    <col min="517" max="517" width="14.85546875" customWidth="1"/>
    <col min="518" max="518" width="15.140625" customWidth="1"/>
    <col min="519" max="519" width="5.28515625" customWidth="1"/>
    <col min="767" max="767" width="7" customWidth="1"/>
    <col min="768" max="768" width="24.28515625" customWidth="1"/>
    <col min="769" max="769" width="14.85546875" customWidth="1"/>
    <col min="770" max="770" width="15.5703125" customWidth="1"/>
    <col min="771" max="771" width="4.85546875" customWidth="1"/>
    <col min="772" max="772" width="1.42578125" customWidth="1"/>
    <col min="773" max="773" width="14.85546875" customWidth="1"/>
    <col min="774" max="774" width="15.140625" customWidth="1"/>
    <col min="775" max="775" width="5.28515625" customWidth="1"/>
    <col min="1023" max="1023" width="7" customWidth="1"/>
    <col min="1024" max="1024" width="24.28515625" customWidth="1"/>
    <col min="1025" max="1025" width="14.85546875" customWidth="1"/>
    <col min="1026" max="1026" width="15.5703125" customWidth="1"/>
    <col min="1027" max="1027" width="4.85546875" customWidth="1"/>
    <col min="1028" max="1028" width="1.42578125" customWidth="1"/>
    <col min="1029" max="1029" width="14.85546875" customWidth="1"/>
    <col min="1030" max="1030" width="15.140625" customWidth="1"/>
    <col min="1031" max="1031" width="5.28515625" customWidth="1"/>
    <col min="1279" max="1279" width="7" customWidth="1"/>
    <col min="1280" max="1280" width="24.28515625" customWidth="1"/>
    <col min="1281" max="1281" width="14.85546875" customWidth="1"/>
    <col min="1282" max="1282" width="15.5703125" customWidth="1"/>
    <col min="1283" max="1283" width="4.85546875" customWidth="1"/>
    <col min="1284" max="1284" width="1.42578125" customWidth="1"/>
    <col min="1285" max="1285" width="14.85546875" customWidth="1"/>
    <col min="1286" max="1286" width="15.140625" customWidth="1"/>
    <col min="1287" max="1287" width="5.28515625" customWidth="1"/>
    <col min="1535" max="1535" width="7" customWidth="1"/>
    <col min="1536" max="1536" width="24.28515625" customWidth="1"/>
    <col min="1537" max="1537" width="14.85546875" customWidth="1"/>
    <col min="1538" max="1538" width="15.5703125" customWidth="1"/>
    <col min="1539" max="1539" width="4.85546875" customWidth="1"/>
    <col min="1540" max="1540" width="1.42578125" customWidth="1"/>
    <col min="1541" max="1541" width="14.85546875" customWidth="1"/>
    <col min="1542" max="1542" width="15.140625" customWidth="1"/>
    <col min="1543" max="1543" width="5.28515625" customWidth="1"/>
    <col min="1791" max="1791" width="7" customWidth="1"/>
    <col min="1792" max="1792" width="24.28515625" customWidth="1"/>
    <col min="1793" max="1793" width="14.85546875" customWidth="1"/>
    <col min="1794" max="1794" width="15.5703125" customWidth="1"/>
    <col min="1795" max="1795" width="4.85546875" customWidth="1"/>
    <col min="1796" max="1796" width="1.42578125" customWidth="1"/>
    <col min="1797" max="1797" width="14.85546875" customWidth="1"/>
    <col min="1798" max="1798" width="15.140625" customWidth="1"/>
    <col min="1799" max="1799" width="5.28515625" customWidth="1"/>
    <col min="2047" max="2047" width="7" customWidth="1"/>
    <col min="2048" max="2048" width="24.28515625" customWidth="1"/>
    <col min="2049" max="2049" width="14.85546875" customWidth="1"/>
    <col min="2050" max="2050" width="15.5703125" customWidth="1"/>
    <col min="2051" max="2051" width="4.85546875" customWidth="1"/>
    <col min="2052" max="2052" width="1.42578125" customWidth="1"/>
    <col min="2053" max="2053" width="14.85546875" customWidth="1"/>
    <col min="2054" max="2054" width="15.140625" customWidth="1"/>
    <col min="2055" max="2055" width="5.28515625" customWidth="1"/>
    <col min="2303" max="2303" width="7" customWidth="1"/>
    <col min="2304" max="2304" width="24.28515625" customWidth="1"/>
    <col min="2305" max="2305" width="14.85546875" customWidth="1"/>
    <col min="2306" max="2306" width="15.5703125" customWidth="1"/>
    <col min="2307" max="2307" width="4.85546875" customWidth="1"/>
    <col min="2308" max="2308" width="1.42578125" customWidth="1"/>
    <col min="2309" max="2309" width="14.85546875" customWidth="1"/>
    <col min="2310" max="2310" width="15.140625" customWidth="1"/>
    <col min="2311" max="2311" width="5.28515625" customWidth="1"/>
    <col min="2559" max="2559" width="7" customWidth="1"/>
    <col min="2560" max="2560" width="24.28515625" customWidth="1"/>
    <col min="2561" max="2561" width="14.85546875" customWidth="1"/>
    <col min="2562" max="2562" width="15.5703125" customWidth="1"/>
    <col min="2563" max="2563" width="4.85546875" customWidth="1"/>
    <col min="2564" max="2564" width="1.42578125" customWidth="1"/>
    <col min="2565" max="2565" width="14.85546875" customWidth="1"/>
    <col min="2566" max="2566" width="15.140625" customWidth="1"/>
    <col min="2567" max="2567" width="5.28515625" customWidth="1"/>
    <col min="2815" max="2815" width="7" customWidth="1"/>
    <col min="2816" max="2816" width="24.28515625" customWidth="1"/>
    <col min="2817" max="2817" width="14.85546875" customWidth="1"/>
    <col min="2818" max="2818" width="15.5703125" customWidth="1"/>
    <col min="2819" max="2819" width="4.85546875" customWidth="1"/>
    <col min="2820" max="2820" width="1.42578125" customWidth="1"/>
    <col min="2821" max="2821" width="14.85546875" customWidth="1"/>
    <col min="2822" max="2822" width="15.140625" customWidth="1"/>
    <col min="2823" max="2823" width="5.28515625" customWidth="1"/>
    <col min="3071" max="3071" width="7" customWidth="1"/>
    <col min="3072" max="3072" width="24.28515625" customWidth="1"/>
    <col min="3073" max="3073" width="14.85546875" customWidth="1"/>
    <col min="3074" max="3074" width="15.5703125" customWidth="1"/>
    <col min="3075" max="3075" width="4.85546875" customWidth="1"/>
    <col min="3076" max="3076" width="1.42578125" customWidth="1"/>
    <col min="3077" max="3077" width="14.85546875" customWidth="1"/>
    <col min="3078" max="3078" width="15.140625" customWidth="1"/>
    <col min="3079" max="3079" width="5.28515625" customWidth="1"/>
    <col min="3327" max="3327" width="7" customWidth="1"/>
    <col min="3328" max="3328" width="24.28515625" customWidth="1"/>
    <col min="3329" max="3329" width="14.85546875" customWidth="1"/>
    <col min="3330" max="3330" width="15.5703125" customWidth="1"/>
    <col min="3331" max="3331" width="4.85546875" customWidth="1"/>
    <col min="3332" max="3332" width="1.42578125" customWidth="1"/>
    <col min="3333" max="3333" width="14.85546875" customWidth="1"/>
    <col min="3334" max="3334" width="15.140625" customWidth="1"/>
    <col min="3335" max="3335" width="5.28515625" customWidth="1"/>
    <col min="3583" max="3583" width="7" customWidth="1"/>
    <col min="3584" max="3584" width="24.28515625" customWidth="1"/>
    <col min="3585" max="3585" width="14.85546875" customWidth="1"/>
    <col min="3586" max="3586" width="15.5703125" customWidth="1"/>
    <col min="3587" max="3587" width="4.85546875" customWidth="1"/>
    <col min="3588" max="3588" width="1.42578125" customWidth="1"/>
    <col min="3589" max="3589" width="14.85546875" customWidth="1"/>
    <col min="3590" max="3590" width="15.140625" customWidth="1"/>
    <col min="3591" max="3591" width="5.28515625" customWidth="1"/>
    <col min="3839" max="3839" width="7" customWidth="1"/>
    <col min="3840" max="3840" width="24.28515625" customWidth="1"/>
    <col min="3841" max="3841" width="14.85546875" customWidth="1"/>
    <col min="3842" max="3842" width="15.5703125" customWidth="1"/>
    <col min="3843" max="3843" width="4.85546875" customWidth="1"/>
    <col min="3844" max="3844" width="1.42578125" customWidth="1"/>
    <col min="3845" max="3845" width="14.85546875" customWidth="1"/>
    <col min="3846" max="3846" width="15.140625" customWidth="1"/>
    <col min="3847" max="3847" width="5.28515625" customWidth="1"/>
    <col min="4095" max="4095" width="7" customWidth="1"/>
    <col min="4096" max="4096" width="24.28515625" customWidth="1"/>
    <col min="4097" max="4097" width="14.85546875" customWidth="1"/>
    <col min="4098" max="4098" width="15.5703125" customWidth="1"/>
    <col min="4099" max="4099" width="4.85546875" customWidth="1"/>
    <col min="4100" max="4100" width="1.42578125" customWidth="1"/>
    <col min="4101" max="4101" width="14.85546875" customWidth="1"/>
    <col min="4102" max="4102" width="15.140625" customWidth="1"/>
    <col min="4103" max="4103" width="5.28515625" customWidth="1"/>
    <col min="4351" max="4351" width="7" customWidth="1"/>
    <col min="4352" max="4352" width="24.28515625" customWidth="1"/>
    <col min="4353" max="4353" width="14.85546875" customWidth="1"/>
    <col min="4354" max="4354" width="15.5703125" customWidth="1"/>
    <col min="4355" max="4355" width="4.85546875" customWidth="1"/>
    <col min="4356" max="4356" width="1.42578125" customWidth="1"/>
    <col min="4357" max="4357" width="14.85546875" customWidth="1"/>
    <col min="4358" max="4358" width="15.140625" customWidth="1"/>
    <col min="4359" max="4359" width="5.28515625" customWidth="1"/>
    <col min="4607" max="4607" width="7" customWidth="1"/>
    <col min="4608" max="4608" width="24.28515625" customWidth="1"/>
    <col min="4609" max="4609" width="14.85546875" customWidth="1"/>
    <col min="4610" max="4610" width="15.5703125" customWidth="1"/>
    <col min="4611" max="4611" width="4.85546875" customWidth="1"/>
    <col min="4612" max="4612" width="1.42578125" customWidth="1"/>
    <col min="4613" max="4613" width="14.85546875" customWidth="1"/>
    <col min="4614" max="4614" width="15.140625" customWidth="1"/>
    <col min="4615" max="4615" width="5.28515625" customWidth="1"/>
    <col min="4863" max="4863" width="7" customWidth="1"/>
    <col min="4864" max="4864" width="24.28515625" customWidth="1"/>
    <col min="4865" max="4865" width="14.85546875" customWidth="1"/>
    <col min="4866" max="4866" width="15.5703125" customWidth="1"/>
    <col min="4867" max="4867" width="4.85546875" customWidth="1"/>
    <col min="4868" max="4868" width="1.42578125" customWidth="1"/>
    <col min="4869" max="4869" width="14.85546875" customWidth="1"/>
    <col min="4870" max="4870" width="15.140625" customWidth="1"/>
    <col min="4871" max="4871" width="5.28515625" customWidth="1"/>
    <col min="5119" max="5119" width="7" customWidth="1"/>
    <col min="5120" max="5120" width="24.28515625" customWidth="1"/>
    <col min="5121" max="5121" width="14.85546875" customWidth="1"/>
    <col min="5122" max="5122" width="15.5703125" customWidth="1"/>
    <col min="5123" max="5123" width="4.85546875" customWidth="1"/>
    <col min="5124" max="5124" width="1.42578125" customWidth="1"/>
    <col min="5125" max="5125" width="14.85546875" customWidth="1"/>
    <col min="5126" max="5126" width="15.140625" customWidth="1"/>
    <col min="5127" max="5127" width="5.28515625" customWidth="1"/>
    <col min="5375" max="5375" width="7" customWidth="1"/>
    <col min="5376" max="5376" width="24.28515625" customWidth="1"/>
    <col min="5377" max="5377" width="14.85546875" customWidth="1"/>
    <col min="5378" max="5378" width="15.5703125" customWidth="1"/>
    <col min="5379" max="5379" width="4.85546875" customWidth="1"/>
    <col min="5380" max="5380" width="1.42578125" customWidth="1"/>
    <col min="5381" max="5381" width="14.85546875" customWidth="1"/>
    <col min="5382" max="5382" width="15.140625" customWidth="1"/>
    <col min="5383" max="5383" width="5.28515625" customWidth="1"/>
    <col min="5631" max="5631" width="7" customWidth="1"/>
    <col min="5632" max="5632" width="24.28515625" customWidth="1"/>
    <col min="5633" max="5633" width="14.85546875" customWidth="1"/>
    <col min="5634" max="5634" width="15.5703125" customWidth="1"/>
    <col min="5635" max="5635" width="4.85546875" customWidth="1"/>
    <col min="5636" max="5636" width="1.42578125" customWidth="1"/>
    <col min="5637" max="5637" width="14.85546875" customWidth="1"/>
    <col min="5638" max="5638" width="15.140625" customWidth="1"/>
    <col min="5639" max="5639" width="5.28515625" customWidth="1"/>
    <col min="5887" max="5887" width="7" customWidth="1"/>
    <col min="5888" max="5888" width="24.28515625" customWidth="1"/>
    <col min="5889" max="5889" width="14.85546875" customWidth="1"/>
    <col min="5890" max="5890" width="15.5703125" customWidth="1"/>
    <col min="5891" max="5891" width="4.85546875" customWidth="1"/>
    <col min="5892" max="5892" width="1.42578125" customWidth="1"/>
    <col min="5893" max="5893" width="14.85546875" customWidth="1"/>
    <col min="5894" max="5894" width="15.140625" customWidth="1"/>
    <col min="5895" max="5895" width="5.28515625" customWidth="1"/>
    <col min="6143" max="6143" width="7" customWidth="1"/>
    <col min="6144" max="6144" width="24.28515625" customWidth="1"/>
    <col min="6145" max="6145" width="14.85546875" customWidth="1"/>
    <col min="6146" max="6146" width="15.5703125" customWidth="1"/>
    <col min="6147" max="6147" width="4.85546875" customWidth="1"/>
    <col min="6148" max="6148" width="1.42578125" customWidth="1"/>
    <col min="6149" max="6149" width="14.85546875" customWidth="1"/>
    <col min="6150" max="6150" width="15.140625" customWidth="1"/>
    <col min="6151" max="6151" width="5.28515625" customWidth="1"/>
    <col min="6399" max="6399" width="7" customWidth="1"/>
    <col min="6400" max="6400" width="24.28515625" customWidth="1"/>
    <col min="6401" max="6401" width="14.85546875" customWidth="1"/>
    <col min="6402" max="6402" width="15.5703125" customWidth="1"/>
    <col min="6403" max="6403" width="4.85546875" customWidth="1"/>
    <col min="6404" max="6404" width="1.42578125" customWidth="1"/>
    <col min="6405" max="6405" width="14.85546875" customWidth="1"/>
    <col min="6406" max="6406" width="15.140625" customWidth="1"/>
    <col min="6407" max="6407" width="5.28515625" customWidth="1"/>
    <col min="6655" max="6655" width="7" customWidth="1"/>
    <col min="6656" max="6656" width="24.28515625" customWidth="1"/>
    <col min="6657" max="6657" width="14.85546875" customWidth="1"/>
    <col min="6658" max="6658" width="15.5703125" customWidth="1"/>
    <col min="6659" max="6659" width="4.85546875" customWidth="1"/>
    <col min="6660" max="6660" width="1.42578125" customWidth="1"/>
    <col min="6661" max="6661" width="14.85546875" customWidth="1"/>
    <col min="6662" max="6662" width="15.140625" customWidth="1"/>
    <col min="6663" max="6663" width="5.28515625" customWidth="1"/>
    <col min="6911" max="6911" width="7" customWidth="1"/>
    <col min="6912" max="6912" width="24.28515625" customWidth="1"/>
    <col min="6913" max="6913" width="14.85546875" customWidth="1"/>
    <col min="6914" max="6914" width="15.5703125" customWidth="1"/>
    <col min="6915" max="6915" width="4.85546875" customWidth="1"/>
    <col min="6916" max="6916" width="1.42578125" customWidth="1"/>
    <col min="6917" max="6917" width="14.85546875" customWidth="1"/>
    <col min="6918" max="6918" width="15.140625" customWidth="1"/>
    <col min="6919" max="6919" width="5.28515625" customWidth="1"/>
    <col min="7167" max="7167" width="7" customWidth="1"/>
    <col min="7168" max="7168" width="24.28515625" customWidth="1"/>
    <col min="7169" max="7169" width="14.85546875" customWidth="1"/>
    <col min="7170" max="7170" width="15.5703125" customWidth="1"/>
    <col min="7171" max="7171" width="4.85546875" customWidth="1"/>
    <col min="7172" max="7172" width="1.42578125" customWidth="1"/>
    <col min="7173" max="7173" width="14.85546875" customWidth="1"/>
    <col min="7174" max="7174" width="15.140625" customWidth="1"/>
    <col min="7175" max="7175" width="5.28515625" customWidth="1"/>
    <col min="7423" max="7423" width="7" customWidth="1"/>
    <col min="7424" max="7424" width="24.28515625" customWidth="1"/>
    <col min="7425" max="7425" width="14.85546875" customWidth="1"/>
    <col min="7426" max="7426" width="15.5703125" customWidth="1"/>
    <col min="7427" max="7427" width="4.85546875" customWidth="1"/>
    <col min="7428" max="7428" width="1.42578125" customWidth="1"/>
    <col min="7429" max="7429" width="14.85546875" customWidth="1"/>
    <col min="7430" max="7430" width="15.140625" customWidth="1"/>
    <col min="7431" max="7431" width="5.28515625" customWidth="1"/>
    <col min="7679" max="7679" width="7" customWidth="1"/>
    <col min="7680" max="7680" width="24.28515625" customWidth="1"/>
    <col min="7681" max="7681" width="14.85546875" customWidth="1"/>
    <col min="7682" max="7682" width="15.5703125" customWidth="1"/>
    <col min="7683" max="7683" width="4.85546875" customWidth="1"/>
    <col min="7684" max="7684" width="1.42578125" customWidth="1"/>
    <col min="7685" max="7685" width="14.85546875" customWidth="1"/>
    <col min="7686" max="7686" width="15.140625" customWidth="1"/>
    <col min="7687" max="7687" width="5.28515625" customWidth="1"/>
    <col min="7935" max="7935" width="7" customWidth="1"/>
    <col min="7936" max="7936" width="24.28515625" customWidth="1"/>
    <col min="7937" max="7937" width="14.85546875" customWidth="1"/>
    <col min="7938" max="7938" width="15.5703125" customWidth="1"/>
    <col min="7939" max="7939" width="4.85546875" customWidth="1"/>
    <col min="7940" max="7940" width="1.42578125" customWidth="1"/>
    <col min="7941" max="7941" width="14.85546875" customWidth="1"/>
    <col min="7942" max="7942" width="15.140625" customWidth="1"/>
    <col min="7943" max="7943" width="5.28515625" customWidth="1"/>
    <col min="8191" max="8191" width="7" customWidth="1"/>
    <col min="8192" max="8192" width="24.28515625" customWidth="1"/>
    <col min="8193" max="8193" width="14.85546875" customWidth="1"/>
    <col min="8194" max="8194" width="15.5703125" customWidth="1"/>
    <col min="8195" max="8195" width="4.85546875" customWidth="1"/>
    <col min="8196" max="8196" width="1.42578125" customWidth="1"/>
    <col min="8197" max="8197" width="14.85546875" customWidth="1"/>
    <col min="8198" max="8198" width="15.140625" customWidth="1"/>
    <col min="8199" max="8199" width="5.28515625" customWidth="1"/>
    <col min="8447" max="8447" width="7" customWidth="1"/>
    <col min="8448" max="8448" width="24.28515625" customWidth="1"/>
    <col min="8449" max="8449" width="14.85546875" customWidth="1"/>
    <col min="8450" max="8450" width="15.5703125" customWidth="1"/>
    <col min="8451" max="8451" width="4.85546875" customWidth="1"/>
    <col min="8452" max="8452" width="1.42578125" customWidth="1"/>
    <col min="8453" max="8453" width="14.85546875" customWidth="1"/>
    <col min="8454" max="8454" width="15.140625" customWidth="1"/>
    <col min="8455" max="8455" width="5.28515625" customWidth="1"/>
    <col min="8703" max="8703" width="7" customWidth="1"/>
    <col min="8704" max="8704" width="24.28515625" customWidth="1"/>
    <col min="8705" max="8705" width="14.85546875" customWidth="1"/>
    <col min="8706" max="8706" width="15.5703125" customWidth="1"/>
    <col min="8707" max="8707" width="4.85546875" customWidth="1"/>
    <col min="8708" max="8708" width="1.42578125" customWidth="1"/>
    <col min="8709" max="8709" width="14.85546875" customWidth="1"/>
    <col min="8710" max="8710" width="15.140625" customWidth="1"/>
    <col min="8711" max="8711" width="5.28515625" customWidth="1"/>
    <col min="8959" max="8959" width="7" customWidth="1"/>
    <col min="8960" max="8960" width="24.28515625" customWidth="1"/>
    <col min="8961" max="8961" width="14.85546875" customWidth="1"/>
    <col min="8962" max="8962" width="15.5703125" customWidth="1"/>
    <col min="8963" max="8963" width="4.85546875" customWidth="1"/>
    <col min="8964" max="8964" width="1.42578125" customWidth="1"/>
    <col min="8965" max="8965" width="14.85546875" customWidth="1"/>
    <col min="8966" max="8966" width="15.140625" customWidth="1"/>
    <col min="8967" max="8967" width="5.28515625" customWidth="1"/>
    <col min="9215" max="9215" width="7" customWidth="1"/>
    <col min="9216" max="9216" width="24.28515625" customWidth="1"/>
    <col min="9217" max="9217" width="14.85546875" customWidth="1"/>
    <col min="9218" max="9218" width="15.5703125" customWidth="1"/>
    <col min="9219" max="9219" width="4.85546875" customWidth="1"/>
    <col min="9220" max="9220" width="1.42578125" customWidth="1"/>
    <col min="9221" max="9221" width="14.85546875" customWidth="1"/>
    <col min="9222" max="9222" width="15.140625" customWidth="1"/>
    <col min="9223" max="9223" width="5.28515625" customWidth="1"/>
    <col min="9471" max="9471" width="7" customWidth="1"/>
    <col min="9472" max="9472" width="24.28515625" customWidth="1"/>
    <col min="9473" max="9473" width="14.85546875" customWidth="1"/>
    <col min="9474" max="9474" width="15.5703125" customWidth="1"/>
    <col min="9475" max="9475" width="4.85546875" customWidth="1"/>
    <col min="9476" max="9476" width="1.42578125" customWidth="1"/>
    <col min="9477" max="9477" width="14.85546875" customWidth="1"/>
    <col min="9478" max="9478" width="15.140625" customWidth="1"/>
    <col min="9479" max="9479" width="5.28515625" customWidth="1"/>
    <col min="9727" max="9727" width="7" customWidth="1"/>
    <col min="9728" max="9728" width="24.28515625" customWidth="1"/>
    <col min="9729" max="9729" width="14.85546875" customWidth="1"/>
    <col min="9730" max="9730" width="15.5703125" customWidth="1"/>
    <col min="9731" max="9731" width="4.85546875" customWidth="1"/>
    <col min="9732" max="9732" width="1.42578125" customWidth="1"/>
    <col min="9733" max="9733" width="14.85546875" customWidth="1"/>
    <col min="9734" max="9734" width="15.140625" customWidth="1"/>
    <col min="9735" max="9735" width="5.28515625" customWidth="1"/>
    <col min="9983" max="9983" width="7" customWidth="1"/>
    <col min="9984" max="9984" width="24.28515625" customWidth="1"/>
    <col min="9985" max="9985" width="14.85546875" customWidth="1"/>
    <col min="9986" max="9986" width="15.5703125" customWidth="1"/>
    <col min="9987" max="9987" width="4.85546875" customWidth="1"/>
    <col min="9988" max="9988" width="1.42578125" customWidth="1"/>
    <col min="9989" max="9989" width="14.85546875" customWidth="1"/>
    <col min="9990" max="9990" width="15.140625" customWidth="1"/>
    <col min="9991" max="9991" width="5.28515625" customWidth="1"/>
    <col min="10239" max="10239" width="7" customWidth="1"/>
    <col min="10240" max="10240" width="24.28515625" customWidth="1"/>
    <col min="10241" max="10241" width="14.85546875" customWidth="1"/>
    <col min="10242" max="10242" width="15.5703125" customWidth="1"/>
    <col min="10243" max="10243" width="4.85546875" customWidth="1"/>
    <col min="10244" max="10244" width="1.42578125" customWidth="1"/>
    <col min="10245" max="10245" width="14.85546875" customWidth="1"/>
    <col min="10246" max="10246" width="15.140625" customWidth="1"/>
    <col min="10247" max="10247" width="5.28515625" customWidth="1"/>
    <col min="10495" max="10495" width="7" customWidth="1"/>
    <col min="10496" max="10496" width="24.28515625" customWidth="1"/>
    <col min="10497" max="10497" width="14.85546875" customWidth="1"/>
    <col min="10498" max="10498" width="15.5703125" customWidth="1"/>
    <col min="10499" max="10499" width="4.85546875" customWidth="1"/>
    <col min="10500" max="10500" width="1.42578125" customWidth="1"/>
    <col min="10501" max="10501" width="14.85546875" customWidth="1"/>
    <col min="10502" max="10502" width="15.140625" customWidth="1"/>
    <col min="10503" max="10503" width="5.28515625" customWidth="1"/>
    <col min="10751" max="10751" width="7" customWidth="1"/>
    <col min="10752" max="10752" width="24.28515625" customWidth="1"/>
    <col min="10753" max="10753" width="14.85546875" customWidth="1"/>
    <col min="10754" max="10754" width="15.5703125" customWidth="1"/>
    <col min="10755" max="10755" width="4.85546875" customWidth="1"/>
    <col min="10756" max="10756" width="1.42578125" customWidth="1"/>
    <col min="10757" max="10757" width="14.85546875" customWidth="1"/>
    <col min="10758" max="10758" width="15.140625" customWidth="1"/>
    <col min="10759" max="10759" width="5.28515625" customWidth="1"/>
    <col min="11007" max="11007" width="7" customWidth="1"/>
    <col min="11008" max="11008" width="24.28515625" customWidth="1"/>
    <col min="11009" max="11009" width="14.85546875" customWidth="1"/>
    <col min="11010" max="11010" width="15.5703125" customWidth="1"/>
    <col min="11011" max="11011" width="4.85546875" customWidth="1"/>
    <col min="11012" max="11012" width="1.42578125" customWidth="1"/>
    <col min="11013" max="11013" width="14.85546875" customWidth="1"/>
    <col min="11014" max="11014" width="15.140625" customWidth="1"/>
    <col min="11015" max="11015" width="5.28515625" customWidth="1"/>
    <col min="11263" max="11263" width="7" customWidth="1"/>
    <col min="11264" max="11264" width="24.28515625" customWidth="1"/>
    <col min="11265" max="11265" width="14.85546875" customWidth="1"/>
    <col min="11266" max="11266" width="15.5703125" customWidth="1"/>
    <col min="11267" max="11267" width="4.85546875" customWidth="1"/>
    <col min="11268" max="11268" width="1.42578125" customWidth="1"/>
    <col min="11269" max="11269" width="14.85546875" customWidth="1"/>
    <col min="11270" max="11270" width="15.140625" customWidth="1"/>
    <col min="11271" max="11271" width="5.28515625" customWidth="1"/>
    <col min="11519" max="11519" width="7" customWidth="1"/>
    <col min="11520" max="11520" width="24.28515625" customWidth="1"/>
    <col min="11521" max="11521" width="14.85546875" customWidth="1"/>
    <col min="11522" max="11522" width="15.5703125" customWidth="1"/>
    <col min="11523" max="11523" width="4.85546875" customWidth="1"/>
    <col min="11524" max="11524" width="1.42578125" customWidth="1"/>
    <col min="11525" max="11525" width="14.85546875" customWidth="1"/>
    <col min="11526" max="11526" width="15.140625" customWidth="1"/>
    <col min="11527" max="11527" width="5.28515625" customWidth="1"/>
    <col min="11775" max="11775" width="7" customWidth="1"/>
    <col min="11776" max="11776" width="24.28515625" customWidth="1"/>
    <col min="11777" max="11777" width="14.85546875" customWidth="1"/>
    <col min="11778" max="11778" width="15.5703125" customWidth="1"/>
    <col min="11779" max="11779" width="4.85546875" customWidth="1"/>
    <col min="11780" max="11780" width="1.42578125" customWidth="1"/>
    <col min="11781" max="11781" width="14.85546875" customWidth="1"/>
    <col min="11782" max="11782" width="15.140625" customWidth="1"/>
    <col min="11783" max="11783" width="5.28515625" customWidth="1"/>
    <col min="12031" max="12031" width="7" customWidth="1"/>
    <col min="12032" max="12032" width="24.28515625" customWidth="1"/>
    <col min="12033" max="12033" width="14.85546875" customWidth="1"/>
    <col min="12034" max="12034" width="15.5703125" customWidth="1"/>
    <col min="12035" max="12035" width="4.85546875" customWidth="1"/>
    <col min="12036" max="12036" width="1.42578125" customWidth="1"/>
    <col min="12037" max="12037" width="14.85546875" customWidth="1"/>
    <col min="12038" max="12038" width="15.140625" customWidth="1"/>
    <col min="12039" max="12039" width="5.28515625" customWidth="1"/>
    <col min="12287" max="12287" width="7" customWidth="1"/>
    <col min="12288" max="12288" width="24.28515625" customWidth="1"/>
    <col min="12289" max="12289" width="14.85546875" customWidth="1"/>
    <col min="12290" max="12290" width="15.5703125" customWidth="1"/>
    <col min="12291" max="12291" width="4.85546875" customWidth="1"/>
    <col min="12292" max="12292" width="1.42578125" customWidth="1"/>
    <col min="12293" max="12293" width="14.85546875" customWidth="1"/>
    <col min="12294" max="12294" width="15.140625" customWidth="1"/>
    <col min="12295" max="12295" width="5.28515625" customWidth="1"/>
    <col min="12543" max="12543" width="7" customWidth="1"/>
    <col min="12544" max="12544" width="24.28515625" customWidth="1"/>
    <col min="12545" max="12545" width="14.85546875" customWidth="1"/>
    <col min="12546" max="12546" width="15.5703125" customWidth="1"/>
    <col min="12547" max="12547" width="4.85546875" customWidth="1"/>
    <col min="12548" max="12548" width="1.42578125" customWidth="1"/>
    <col min="12549" max="12549" width="14.85546875" customWidth="1"/>
    <col min="12550" max="12550" width="15.140625" customWidth="1"/>
    <col min="12551" max="12551" width="5.28515625" customWidth="1"/>
    <col min="12799" max="12799" width="7" customWidth="1"/>
    <col min="12800" max="12800" width="24.28515625" customWidth="1"/>
    <col min="12801" max="12801" width="14.85546875" customWidth="1"/>
    <col min="12802" max="12802" width="15.5703125" customWidth="1"/>
    <col min="12803" max="12803" width="4.85546875" customWidth="1"/>
    <col min="12804" max="12804" width="1.42578125" customWidth="1"/>
    <col min="12805" max="12805" width="14.85546875" customWidth="1"/>
    <col min="12806" max="12806" width="15.140625" customWidth="1"/>
    <col min="12807" max="12807" width="5.28515625" customWidth="1"/>
    <col min="13055" max="13055" width="7" customWidth="1"/>
    <col min="13056" max="13056" width="24.28515625" customWidth="1"/>
    <col min="13057" max="13057" width="14.85546875" customWidth="1"/>
    <col min="13058" max="13058" width="15.5703125" customWidth="1"/>
    <col min="13059" max="13059" width="4.85546875" customWidth="1"/>
    <col min="13060" max="13060" width="1.42578125" customWidth="1"/>
    <col min="13061" max="13061" width="14.85546875" customWidth="1"/>
    <col min="13062" max="13062" width="15.140625" customWidth="1"/>
    <col min="13063" max="13063" width="5.28515625" customWidth="1"/>
    <col min="13311" max="13311" width="7" customWidth="1"/>
    <col min="13312" max="13312" width="24.28515625" customWidth="1"/>
    <col min="13313" max="13313" width="14.85546875" customWidth="1"/>
    <col min="13314" max="13314" width="15.5703125" customWidth="1"/>
    <col min="13315" max="13315" width="4.85546875" customWidth="1"/>
    <col min="13316" max="13316" width="1.42578125" customWidth="1"/>
    <col min="13317" max="13317" width="14.85546875" customWidth="1"/>
    <col min="13318" max="13318" width="15.140625" customWidth="1"/>
    <col min="13319" max="13319" width="5.28515625" customWidth="1"/>
    <col min="13567" max="13567" width="7" customWidth="1"/>
    <col min="13568" max="13568" width="24.28515625" customWidth="1"/>
    <col min="13569" max="13569" width="14.85546875" customWidth="1"/>
    <col min="13570" max="13570" width="15.5703125" customWidth="1"/>
    <col min="13571" max="13571" width="4.85546875" customWidth="1"/>
    <col min="13572" max="13572" width="1.42578125" customWidth="1"/>
    <col min="13573" max="13573" width="14.85546875" customWidth="1"/>
    <col min="13574" max="13574" width="15.140625" customWidth="1"/>
    <col min="13575" max="13575" width="5.28515625" customWidth="1"/>
    <col min="13823" max="13823" width="7" customWidth="1"/>
    <col min="13824" max="13824" width="24.28515625" customWidth="1"/>
    <col min="13825" max="13825" width="14.85546875" customWidth="1"/>
    <col min="13826" max="13826" width="15.5703125" customWidth="1"/>
    <col min="13827" max="13827" width="4.85546875" customWidth="1"/>
    <col min="13828" max="13828" width="1.42578125" customWidth="1"/>
    <col min="13829" max="13829" width="14.85546875" customWidth="1"/>
    <col min="13830" max="13830" width="15.140625" customWidth="1"/>
    <col min="13831" max="13831" width="5.28515625" customWidth="1"/>
    <col min="14079" max="14079" width="7" customWidth="1"/>
    <col min="14080" max="14080" width="24.28515625" customWidth="1"/>
    <col min="14081" max="14081" width="14.85546875" customWidth="1"/>
    <col min="14082" max="14082" width="15.5703125" customWidth="1"/>
    <col min="14083" max="14083" width="4.85546875" customWidth="1"/>
    <col min="14084" max="14084" width="1.42578125" customWidth="1"/>
    <col min="14085" max="14085" width="14.85546875" customWidth="1"/>
    <col min="14086" max="14086" width="15.140625" customWidth="1"/>
    <col min="14087" max="14087" width="5.28515625" customWidth="1"/>
    <col min="14335" max="14335" width="7" customWidth="1"/>
    <col min="14336" max="14336" width="24.28515625" customWidth="1"/>
    <col min="14337" max="14337" width="14.85546875" customWidth="1"/>
    <col min="14338" max="14338" width="15.5703125" customWidth="1"/>
    <col min="14339" max="14339" width="4.85546875" customWidth="1"/>
    <col min="14340" max="14340" width="1.42578125" customWidth="1"/>
    <col min="14341" max="14341" width="14.85546875" customWidth="1"/>
    <col min="14342" max="14342" width="15.140625" customWidth="1"/>
    <col min="14343" max="14343" width="5.28515625" customWidth="1"/>
    <col min="14591" max="14591" width="7" customWidth="1"/>
    <col min="14592" max="14592" width="24.28515625" customWidth="1"/>
    <col min="14593" max="14593" width="14.85546875" customWidth="1"/>
    <col min="14594" max="14594" width="15.5703125" customWidth="1"/>
    <col min="14595" max="14595" width="4.85546875" customWidth="1"/>
    <col min="14596" max="14596" width="1.42578125" customWidth="1"/>
    <col min="14597" max="14597" width="14.85546875" customWidth="1"/>
    <col min="14598" max="14598" width="15.140625" customWidth="1"/>
    <col min="14599" max="14599" width="5.28515625" customWidth="1"/>
    <col min="14847" max="14847" width="7" customWidth="1"/>
    <col min="14848" max="14848" width="24.28515625" customWidth="1"/>
    <col min="14849" max="14849" width="14.85546875" customWidth="1"/>
    <col min="14850" max="14850" width="15.5703125" customWidth="1"/>
    <col min="14851" max="14851" width="4.85546875" customWidth="1"/>
    <col min="14852" max="14852" width="1.42578125" customWidth="1"/>
    <col min="14853" max="14853" width="14.85546875" customWidth="1"/>
    <col min="14854" max="14854" width="15.140625" customWidth="1"/>
    <col min="14855" max="14855" width="5.28515625" customWidth="1"/>
    <col min="15103" max="15103" width="7" customWidth="1"/>
    <col min="15104" max="15104" width="24.28515625" customWidth="1"/>
    <col min="15105" max="15105" width="14.85546875" customWidth="1"/>
    <col min="15106" max="15106" width="15.5703125" customWidth="1"/>
    <col min="15107" max="15107" width="4.85546875" customWidth="1"/>
    <col min="15108" max="15108" width="1.42578125" customWidth="1"/>
    <col min="15109" max="15109" width="14.85546875" customWidth="1"/>
    <col min="15110" max="15110" width="15.140625" customWidth="1"/>
    <col min="15111" max="15111" width="5.28515625" customWidth="1"/>
    <col min="15359" max="15359" width="7" customWidth="1"/>
    <col min="15360" max="15360" width="24.28515625" customWidth="1"/>
    <col min="15361" max="15361" width="14.85546875" customWidth="1"/>
    <col min="15362" max="15362" width="15.5703125" customWidth="1"/>
    <col min="15363" max="15363" width="4.85546875" customWidth="1"/>
    <col min="15364" max="15364" width="1.42578125" customWidth="1"/>
    <col min="15365" max="15365" width="14.85546875" customWidth="1"/>
    <col min="15366" max="15366" width="15.140625" customWidth="1"/>
    <col min="15367" max="15367" width="5.28515625" customWidth="1"/>
    <col min="15615" max="15615" width="7" customWidth="1"/>
    <col min="15616" max="15616" width="24.28515625" customWidth="1"/>
    <col min="15617" max="15617" width="14.85546875" customWidth="1"/>
    <col min="15618" max="15618" width="15.5703125" customWidth="1"/>
    <col min="15619" max="15619" width="4.85546875" customWidth="1"/>
    <col min="15620" max="15620" width="1.42578125" customWidth="1"/>
    <col min="15621" max="15621" width="14.85546875" customWidth="1"/>
    <col min="15622" max="15622" width="15.140625" customWidth="1"/>
    <col min="15623" max="15623" width="5.28515625" customWidth="1"/>
    <col min="15871" max="15871" width="7" customWidth="1"/>
    <col min="15872" max="15872" width="24.28515625" customWidth="1"/>
    <col min="15873" max="15873" width="14.85546875" customWidth="1"/>
    <col min="15874" max="15874" width="15.5703125" customWidth="1"/>
    <col min="15875" max="15875" width="4.85546875" customWidth="1"/>
    <col min="15876" max="15876" width="1.42578125" customWidth="1"/>
    <col min="15877" max="15877" width="14.85546875" customWidth="1"/>
    <col min="15878" max="15878" width="15.140625" customWidth="1"/>
    <col min="15879" max="15879" width="5.28515625" customWidth="1"/>
    <col min="16127" max="16127" width="7" customWidth="1"/>
    <col min="16128" max="16128" width="24.28515625" customWidth="1"/>
    <col min="16129" max="16129" width="14.85546875" customWidth="1"/>
    <col min="16130" max="16130" width="15.5703125" customWidth="1"/>
    <col min="16131" max="16131" width="4.85546875" customWidth="1"/>
    <col min="16132" max="16132" width="1.42578125" customWidth="1"/>
    <col min="16133" max="16133" width="14.85546875" customWidth="1"/>
    <col min="16134" max="16134" width="15.140625" customWidth="1"/>
    <col min="16135" max="16135" width="5.28515625" customWidth="1"/>
  </cols>
  <sheetData>
    <row r="1" spans="1:16" ht="18" x14ac:dyDescent="0.25">
      <c r="A1" s="154" t="s">
        <v>376</v>
      </c>
      <c r="B1" s="154"/>
      <c r="C1" s="154"/>
      <c r="D1" s="154"/>
      <c r="E1" s="154"/>
      <c r="F1" s="154"/>
      <c r="G1" s="154"/>
      <c r="K1"/>
      <c r="P1" s="24"/>
    </row>
    <row r="2" spans="1:16" ht="9" customHeight="1" x14ac:dyDescent="0.25">
      <c r="A2" s="158"/>
      <c r="B2" s="158"/>
      <c r="C2" s="158"/>
      <c r="D2" s="158"/>
      <c r="E2" s="158"/>
      <c r="F2" s="158"/>
      <c r="G2" s="158"/>
      <c r="K2"/>
      <c r="P2" s="24"/>
    </row>
    <row r="3" spans="1:16" s="49" customFormat="1" x14ac:dyDescent="0.2">
      <c r="A3" s="94"/>
      <c r="B3" s="94"/>
      <c r="C3" s="94"/>
      <c r="D3" s="100"/>
      <c r="E3" s="101" t="s">
        <v>310</v>
      </c>
      <c r="F3" s="48"/>
      <c r="G3" s="101" t="s">
        <v>311</v>
      </c>
      <c r="P3" s="24"/>
    </row>
    <row r="4" spans="1:16" s="97" customFormat="1" ht="22.5" x14ac:dyDescent="0.25">
      <c r="A4" s="84" t="s">
        <v>377</v>
      </c>
      <c r="B4" s="96" t="s">
        <v>378</v>
      </c>
      <c r="C4" s="84" t="s">
        <v>379</v>
      </c>
      <c r="D4" s="102" t="s">
        <v>313</v>
      </c>
      <c r="E4" s="85" t="s">
        <v>314</v>
      </c>
      <c r="F4" s="87"/>
      <c r="G4" s="86" t="s">
        <v>314</v>
      </c>
      <c r="P4" s="98"/>
    </row>
    <row r="5" spans="1:16" s="53" customFormat="1" ht="12" x14ac:dyDescent="0.2">
      <c r="A5" s="88"/>
      <c r="B5" s="88" t="s">
        <v>380</v>
      </c>
      <c r="C5" s="88"/>
      <c r="D5" s="92" t="s">
        <v>381</v>
      </c>
      <c r="E5" s="103">
        <f>'ROZPOČTOVÉ PŘÍJMY'!H4+'ROZPOČTOVÉ PŘÍJMY'!H5+'ROZPOČTOVÉ PŘÍJMY'!H6+'ROZPOČTOVÉ PŘÍJMY'!H7+'ROZPOČTOVÉ PŘÍJMY'!H8+'ROZPOČTOVÉ PŘÍJMY'!H9+'ROZPOČTOVÉ PŘÍJMY'!H10+'ROZPOČTOVÉ PŘÍJMY'!H11+'ROZPOČTOVÉ PŘÍJMY'!H12+'ROZPOČTOVÉ PŘÍJMY'!H13+'ROZPOČTOVÉ PŘÍJMY'!H14+'ROZPOČTOVÉ PŘÍJMY'!H15+'ROZPOČTOVÉ PŘÍJMY'!H16+'ROZPOČTOVÉ PŘÍJMY'!H17</f>
        <v>51157000</v>
      </c>
      <c r="F5" s="104"/>
      <c r="G5" s="91"/>
      <c r="P5" s="54"/>
    </row>
    <row r="6" spans="1:16" s="53" customFormat="1" ht="12" x14ac:dyDescent="0.2">
      <c r="A6" s="88"/>
      <c r="B6" s="88" t="s">
        <v>382</v>
      </c>
      <c r="C6" s="88"/>
      <c r="D6" s="92" t="s">
        <v>383</v>
      </c>
      <c r="E6" s="103">
        <f>'ROZPOČTOVÉ PŘÍJMY'!H29+'ROZPOČTOVÉ PŘÍJMY'!H33+'ROZPOČTOVÉ PŘÍJMY'!H37+'ROZPOČTOVÉ PŘÍJMY'!H41+'ROZPOČTOVÉ PŘÍJMY'!H46+'ROZPOČTOVÉ PŘÍJMY'!H50+'ROZPOČTOVÉ PŘÍJMY'!H55+'ROZPOČTOVÉ PŘÍJMY'!H60+'ROZPOČTOVÉ PŘÍJMY'!H64+'ROZPOČTOVÉ PŘÍJMY'!H68+'ROZPOČTOVÉ PŘÍJMY'!H72+'ROZPOČTOVÉ PŘÍJMY'!H77+'ROZPOČTOVÉ PŘÍJMY'!H82+'ROZPOČTOVÉ PŘÍJMY'!H87+'ROZPOČTOVÉ PŘÍJMY'!H91+'ROZPOČTOVÉ PŘÍJMY'!H95+'ROZPOČTOVÉ PŘÍJMY'!H99+'ROZPOČTOVÉ PŘÍJMY'!H104+'ROZPOČTOVÉ PŘÍJMY'!H108+'ROZPOČTOVÉ PŘÍJMY'!H112+'ROZPOČTOVÉ PŘÍJMY'!H117+'ROZPOČTOVÉ PŘÍJMY'!H126+'ROZPOČTOVÉ PŘÍJMY'!H131</f>
        <v>5441400</v>
      </c>
      <c r="F6" s="104"/>
      <c r="G6" s="91"/>
      <c r="P6" s="54"/>
    </row>
    <row r="7" spans="1:16" s="53" customFormat="1" ht="12" x14ac:dyDescent="0.2">
      <c r="A7" s="88"/>
      <c r="B7" s="88" t="s">
        <v>384</v>
      </c>
      <c r="C7" s="88"/>
      <c r="D7" s="92" t="s">
        <v>385</v>
      </c>
      <c r="E7" s="105">
        <f>'ROZPOČTOVÉ PŘÍJMY'!H18+'ROZPOČTOVÉ PŘÍJMY'!H19+'ROZPOČTOVÉ PŘÍJMY'!H20+'ROZPOČTOVÉ PŘÍJMY'!H21+'ROZPOČTOVÉ PŘÍJMY'!H22+'ROZPOČTOVÉ PŘÍJMY'!H23</f>
        <v>727700</v>
      </c>
      <c r="F7" s="104"/>
      <c r="G7" s="91"/>
      <c r="P7" s="54"/>
    </row>
    <row r="8" spans="1:16" s="53" customFormat="1" ht="12" x14ac:dyDescent="0.2">
      <c r="A8" s="88"/>
      <c r="B8" s="88">
        <v>4112</v>
      </c>
      <c r="C8" s="88"/>
      <c r="D8" s="92" t="s">
        <v>386</v>
      </c>
      <c r="E8" s="103">
        <f>'ROZPOČTOVÉ PŘÍJMY'!H19</f>
        <v>727700</v>
      </c>
      <c r="F8" s="104"/>
      <c r="G8" s="91"/>
      <c r="P8" s="54"/>
    </row>
    <row r="9" spans="1:16" s="53" customFormat="1" ht="12" x14ac:dyDescent="0.2">
      <c r="A9" s="88" t="s">
        <v>380</v>
      </c>
      <c r="B9" s="88"/>
      <c r="C9" s="88"/>
      <c r="D9" s="92" t="s">
        <v>387</v>
      </c>
      <c r="E9" s="103"/>
      <c r="F9" s="104"/>
      <c r="G9" s="93">
        <f>'ROZPOČTOVÉ VÝDAJE'!H5</f>
        <v>5000</v>
      </c>
      <c r="P9" s="54"/>
    </row>
    <row r="10" spans="1:16" s="53" customFormat="1" ht="12" x14ac:dyDescent="0.2">
      <c r="A10" s="88">
        <v>2119</v>
      </c>
      <c r="B10" s="88"/>
      <c r="C10" s="88"/>
      <c r="D10" s="92" t="s">
        <v>317</v>
      </c>
      <c r="E10" s="103"/>
      <c r="F10" s="104"/>
      <c r="G10" s="93"/>
      <c r="P10" s="54"/>
    </row>
    <row r="11" spans="1:16" s="53" customFormat="1" ht="12" x14ac:dyDescent="0.2">
      <c r="A11" s="88">
        <v>2141</v>
      </c>
      <c r="B11" s="88"/>
      <c r="C11" s="88"/>
      <c r="D11" s="92" t="s">
        <v>318</v>
      </c>
      <c r="E11" s="103"/>
      <c r="F11" s="104"/>
      <c r="G11" s="93">
        <f>'ROZPOČTOVÉ VÝDAJE'!H13</f>
        <v>150000</v>
      </c>
      <c r="P11" s="54"/>
    </row>
    <row r="12" spans="1:16" s="53" customFormat="1" ht="12" x14ac:dyDescent="0.2">
      <c r="A12" s="88" t="s">
        <v>388</v>
      </c>
      <c r="B12" s="88"/>
      <c r="C12" s="88"/>
      <c r="D12" s="92" t="s">
        <v>389</v>
      </c>
      <c r="E12" s="103"/>
      <c r="F12" s="104"/>
      <c r="G12" s="93">
        <f>'ROZPOČTOVÉ VÝDAJE'!H20+'ROZPOČTOVÉ VÝDAJE'!H27</f>
        <v>11500000</v>
      </c>
      <c r="P12" s="54"/>
    </row>
    <row r="13" spans="1:16" s="53" customFormat="1" ht="12" x14ac:dyDescent="0.2">
      <c r="A13" s="88">
        <v>2292</v>
      </c>
      <c r="B13" s="88"/>
      <c r="C13" s="88"/>
      <c r="D13" s="92" t="s">
        <v>321</v>
      </c>
      <c r="E13" s="103"/>
      <c r="F13" s="104"/>
      <c r="G13" s="93">
        <f>'ROZPOČTOVÉ VÝDAJE'!H31</f>
        <v>198300</v>
      </c>
      <c r="P13" s="54"/>
    </row>
    <row r="14" spans="1:16" s="53" customFormat="1" ht="12" x14ac:dyDescent="0.2">
      <c r="A14" s="88" t="s">
        <v>390</v>
      </c>
      <c r="B14" s="88"/>
      <c r="C14" s="88"/>
      <c r="D14" s="92" t="s">
        <v>391</v>
      </c>
      <c r="E14" s="103"/>
      <c r="F14" s="104"/>
      <c r="G14" s="93">
        <f>'ROZPOČTOVÉ VÝDAJE'!H36+'ROZPOČTOVÉ VÝDAJE'!H42</f>
        <v>170000</v>
      </c>
      <c r="P14" s="54"/>
    </row>
    <row r="15" spans="1:16" s="53" customFormat="1" ht="12" x14ac:dyDescent="0.2">
      <c r="A15" s="88">
        <v>2412</v>
      </c>
      <c r="B15" s="88"/>
      <c r="C15" s="88"/>
      <c r="D15" s="92" t="s">
        <v>325</v>
      </c>
      <c r="E15" s="103"/>
      <c r="F15" s="104"/>
      <c r="G15" s="93">
        <f>'ROZPOČTOVÉ VÝDAJE'!H47</f>
        <v>0</v>
      </c>
      <c r="P15" s="54"/>
    </row>
    <row r="16" spans="1:16" s="53" customFormat="1" ht="12" x14ac:dyDescent="0.2">
      <c r="A16" s="88">
        <v>3111</v>
      </c>
      <c r="B16" s="88"/>
      <c r="C16" s="88"/>
      <c r="D16" s="92" t="s">
        <v>326</v>
      </c>
      <c r="E16" s="103"/>
      <c r="F16" s="104"/>
      <c r="G16" s="91">
        <f>'ROZPOČTOVÉ VÝDAJE'!H54</f>
        <v>1800000</v>
      </c>
      <c r="P16" s="54"/>
    </row>
    <row r="17" spans="1:16" s="53" customFormat="1" ht="12" x14ac:dyDescent="0.2">
      <c r="A17" s="88" t="s">
        <v>392</v>
      </c>
      <c r="B17" s="88"/>
      <c r="C17" s="88"/>
      <c r="D17" s="92"/>
      <c r="E17" s="103"/>
      <c r="F17" s="104"/>
      <c r="G17" s="91"/>
      <c r="P17" s="54"/>
    </row>
    <row r="18" spans="1:16" s="53" customFormat="1" ht="12" x14ac:dyDescent="0.2">
      <c r="A18" s="88"/>
      <c r="B18" s="88">
        <v>5331</v>
      </c>
      <c r="C18" s="88"/>
      <c r="D18" s="92" t="s">
        <v>393</v>
      </c>
      <c r="E18" s="103"/>
      <c r="F18" s="104"/>
      <c r="G18" s="93">
        <f>'ROZPOČTOVÉ VÝDAJE'!H51</f>
        <v>1800000</v>
      </c>
      <c r="P18" s="54"/>
    </row>
    <row r="19" spans="1:16" s="53" customFormat="1" ht="12" x14ac:dyDescent="0.2">
      <c r="A19" s="88">
        <v>3113</v>
      </c>
      <c r="B19" s="88"/>
      <c r="C19" s="88"/>
      <c r="D19" s="92" t="s">
        <v>327</v>
      </c>
      <c r="E19" s="103"/>
      <c r="F19" s="104"/>
      <c r="G19" s="91">
        <f>'ROZPOČTOVÉ VÝDAJE'!H62</f>
        <v>9700000</v>
      </c>
      <c r="P19" s="54"/>
    </row>
    <row r="20" spans="1:16" s="53" customFormat="1" ht="12" x14ac:dyDescent="0.2">
      <c r="A20" s="88" t="s">
        <v>392</v>
      </c>
      <c r="B20" s="88"/>
      <c r="C20" s="88"/>
      <c r="D20" s="92"/>
      <c r="E20" s="103"/>
      <c r="F20" s="104"/>
      <c r="G20" s="91"/>
      <c r="P20" s="54"/>
    </row>
    <row r="21" spans="1:16" s="53" customFormat="1" ht="12" x14ac:dyDescent="0.2">
      <c r="A21" s="88"/>
      <c r="B21" s="88">
        <v>5331</v>
      </c>
      <c r="C21" s="88"/>
      <c r="D21" s="92" t="s">
        <v>393</v>
      </c>
      <c r="E21" s="103"/>
      <c r="F21" s="104"/>
      <c r="G21" s="93">
        <f>'ROZPOČTOVÉ VÝDAJE'!H57</f>
        <v>9400000</v>
      </c>
      <c r="P21" s="54"/>
    </row>
    <row r="22" spans="1:16" s="53" customFormat="1" ht="12" x14ac:dyDescent="0.2">
      <c r="A22" s="88" t="s">
        <v>394</v>
      </c>
      <c r="B22" s="88"/>
      <c r="C22" s="88"/>
      <c r="D22" s="92" t="s">
        <v>395</v>
      </c>
      <c r="E22" s="103"/>
      <c r="F22" s="104"/>
      <c r="G22" s="93">
        <f>'ROZPOČTOVÉ VÝDAJE'!H78+'ROZPOČTOVÉ VÝDAJE'!H99+'ROZPOČTOVÉ VÝDAJE'!H104+'ROZPOČTOVÉ VÝDAJE'!H110+'ROZPOČTOVÉ VÝDAJE'!H114+'ROZPOČTOVÉ VÝDAJE'!H121+'ROZPOČTOVÉ VÝDAJE'!H125+'ROZPOČTOVÉ VÝDAJE'!H136+'ROZPOČTOVÉ VÝDAJE'!H146</f>
        <v>3643300</v>
      </c>
      <c r="P22" s="54"/>
    </row>
    <row r="23" spans="1:16" s="53" customFormat="1" ht="12" x14ac:dyDescent="0.2">
      <c r="A23" s="88" t="s">
        <v>396</v>
      </c>
      <c r="B23" s="88"/>
      <c r="C23" s="88"/>
      <c r="D23" s="92" t="s">
        <v>397</v>
      </c>
      <c r="E23" s="103"/>
      <c r="F23" s="104"/>
      <c r="G23" s="93">
        <f>'ROZPOČTOVÉ VÝDAJE'!H153+'ROZPOČTOVÉ VÝDAJE'!H159+'ROZPOČTOVÉ VÝDAJE'!H166</f>
        <v>2382000</v>
      </c>
      <c r="P23" s="54"/>
    </row>
    <row r="24" spans="1:16" s="53" customFormat="1" ht="12" x14ac:dyDescent="0.2">
      <c r="A24" s="88">
        <v>3519</v>
      </c>
      <c r="B24" s="88"/>
      <c r="C24" s="88"/>
      <c r="D24" s="92" t="s">
        <v>340</v>
      </c>
      <c r="E24" s="103"/>
      <c r="F24" s="104"/>
      <c r="G24" s="93">
        <f>'ROZPOČTOVÉ VÝDAJE'!H172</f>
        <v>4030000</v>
      </c>
      <c r="P24" s="54"/>
    </row>
    <row r="25" spans="1:16" s="53" customFormat="1" ht="12" x14ac:dyDescent="0.2">
      <c r="A25" s="88" t="s">
        <v>398</v>
      </c>
      <c r="B25" s="88"/>
      <c r="C25" s="88"/>
      <c r="D25" s="92" t="s">
        <v>399</v>
      </c>
      <c r="E25" s="103"/>
      <c r="F25" s="104"/>
      <c r="G25" s="93">
        <f>'ROZPOČTOVÉ VÝDAJE'!H182+'ROZPOČTOVÉ VÝDAJE'!H190+'ROZPOČTOVÉ VÝDAJE'!H198+'ROZPOČTOVÉ VÝDAJE'!H206+'ROZPOČTOVÉ VÝDAJE'!H214+'ROZPOČTOVÉ VÝDAJE'!H238+'ROZPOČTOVÉ VÝDAJE'!H202</f>
        <v>12264000</v>
      </c>
      <c r="P25" s="54"/>
    </row>
    <row r="26" spans="1:16" s="53" customFormat="1" ht="12" x14ac:dyDescent="0.2">
      <c r="A26" s="88" t="s">
        <v>400</v>
      </c>
      <c r="B26" s="88"/>
      <c r="C26" s="88"/>
      <c r="D26" s="92" t="s">
        <v>401</v>
      </c>
      <c r="E26" s="103"/>
      <c r="F26" s="104"/>
      <c r="G26" s="93">
        <f>'ROZPOČTOVÉ VÝDAJE'!H243+'ROZPOČTOVÉ VÝDAJE'!H254+'ROZPOČTOVÉ VÝDAJE'!H266+'ROZPOČTOVÉ VÝDAJE'!H270</f>
        <v>4875300</v>
      </c>
      <c r="P26" s="54"/>
    </row>
    <row r="27" spans="1:16" s="53" customFormat="1" ht="12" x14ac:dyDescent="0.2">
      <c r="A27" s="88" t="s">
        <v>402</v>
      </c>
      <c r="B27" s="88"/>
      <c r="C27" s="88"/>
      <c r="D27" s="92" t="s">
        <v>403</v>
      </c>
      <c r="E27" s="103"/>
      <c r="F27" s="104"/>
      <c r="G27" s="93">
        <f>'ROZPOČTOVÉ VÝDAJE'!H285+'ROZPOČTOVÉ VÝDAJE'!H277</f>
        <v>404000</v>
      </c>
      <c r="P27" s="54"/>
    </row>
    <row r="28" spans="1:16" s="53" customFormat="1" ht="12" x14ac:dyDescent="0.2">
      <c r="A28" s="106">
        <v>4351</v>
      </c>
      <c r="B28" s="106"/>
      <c r="C28" s="106"/>
      <c r="D28" s="92" t="s">
        <v>353</v>
      </c>
      <c r="E28" s="103"/>
      <c r="F28" s="104"/>
      <c r="G28" s="93">
        <f>'ROZPOČTOVÉ VÝDAJE'!H306</f>
        <v>3792900</v>
      </c>
      <c r="P28" s="54"/>
    </row>
    <row r="29" spans="1:16" s="54" customFormat="1" ht="12" x14ac:dyDescent="0.2">
      <c r="A29" s="106">
        <v>5512</v>
      </c>
      <c r="B29" s="106"/>
      <c r="C29" s="106"/>
      <c r="D29" s="92" t="s">
        <v>354</v>
      </c>
      <c r="E29" s="93"/>
      <c r="F29" s="107"/>
      <c r="G29" s="93">
        <f>'ROZPOČTOVÉ VÝDAJE'!H329</f>
        <v>387000</v>
      </c>
    </row>
    <row r="30" spans="1:16" s="53" customFormat="1" ht="12" x14ac:dyDescent="0.2">
      <c r="A30" s="88">
        <v>5519</v>
      </c>
      <c r="B30" s="88"/>
      <c r="C30" s="88"/>
      <c r="D30" s="92" t="s">
        <v>355</v>
      </c>
      <c r="E30" s="103"/>
      <c r="F30" s="104"/>
      <c r="G30" s="93">
        <f>'ROZPOČTOVÉ VÝDAJE'!H340</f>
        <v>360000</v>
      </c>
      <c r="P30" s="54"/>
    </row>
    <row r="31" spans="1:16" s="53" customFormat="1" ht="12" x14ac:dyDescent="0.2">
      <c r="A31" s="88">
        <v>6112</v>
      </c>
      <c r="B31" s="88"/>
      <c r="C31" s="88"/>
      <c r="D31" s="92" t="s">
        <v>356</v>
      </c>
      <c r="E31" s="103"/>
      <c r="F31" s="104"/>
      <c r="G31" s="93">
        <f>'ROZPOČTOVÉ VÝDAJE'!H348</f>
        <v>1970000</v>
      </c>
      <c r="P31" s="54"/>
    </row>
    <row r="32" spans="1:16" s="53" customFormat="1" ht="12" x14ac:dyDescent="0.2">
      <c r="A32" s="88">
        <v>6117</v>
      </c>
      <c r="B32" s="88"/>
      <c r="C32" s="88"/>
      <c r="D32" s="92" t="s">
        <v>357</v>
      </c>
      <c r="E32" s="103"/>
      <c r="F32" s="104"/>
      <c r="G32" s="93">
        <f>'ROZPOČTOVÉ VÝDAJE'!H352</f>
        <v>60000</v>
      </c>
      <c r="P32" s="54"/>
    </row>
    <row r="33" spans="1:16" s="53" customFormat="1" ht="12" x14ac:dyDescent="0.2">
      <c r="A33" s="88">
        <v>6171</v>
      </c>
      <c r="B33" s="88"/>
      <c r="C33" s="88"/>
      <c r="D33" s="92" t="s">
        <v>358</v>
      </c>
      <c r="E33" s="103"/>
      <c r="F33" s="104"/>
      <c r="G33" s="91">
        <f>'ROZPOČTOVÉ VÝDAJE'!H392</f>
        <v>6584600</v>
      </c>
      <c r="P33" s="54"/>
    </row>
    <row r="34" spans="1:16" s="53" customFormat="1" ht="12" x14ac:dyDescent="0.2">
      <c r="A34" s="88" t="s">
        <v>392</v>
      </c>
      <c r="B34" s="88"/>
      <c r="C34" s="88"/>
      <c r="D34" s="92"/>
      <c r="E34" s="103"/>
      <c r="F34" s="104"/>
      <c r="G34" s="91"/>
      <c r="P34" s="54"/>
    </row>
    <row r="35" spans="1:16" s="53" customFormat="1" ht="12" x14ac:dyDescent="0.2">
      <c r="A35" s="88"/>
      <c r="B35" s="88"/>
      <c r="C35" s="88">
        <v>5229</v>
      </c>
      <c r="D35" s="95" t="s">
        <v>404</v>
      </c>
      <c r="E35" s="103"/>
      <c r="F35" s="104"/>
      <c r="G35" s="93">
        <f>'ROZPOČTOVÉ VÝDAJE'!H382</f>
        <v>900000</v>
      </c>
      <c r="P35" s="54"/>
    </row>
    <row r="36" spans="1:16" s="53" customFormat="1" ht="12" x14ac:dyDescent="0.2">
      <c r="A36" s="88" t="s">
        <v>405</v>
      </c>
      <c r="B36" s="88"/>
      <c r="C36" s="88"/>
      <c r="D36" s="92" t="s">
        <v>406</v>
      </c>
      <c r="E36" s="103"/>
      <c r="F36" s="104"/>
      <c r="G36" s="93">
        <f>'ROZPOČTOVÉ VÝDAJE'!H398+'ROZPOČTOVÉ VÝDAJE'!H402</f>
        <v>1340000</v>
      </c>
      <c r="P36" s="54"/>
    </row>
    <row r="37" spans="1:16" s="54" customFormat="1" ht="12" x14ac:dyDescent="0.2">
      <c r="A37" s="106">
        <v>6402</v>
      </c>
      <c r="B37" s="106"/>
      <c r="C37" s="106"/>
      <c r="D37" s="92" t="s">
        <v>361</v>
      </c>
      <c r="E37" s="93"/>
      <c r="F37" s="107"/>
      <c r="G37" s="93">
        <f>'ROZPOČTOVÉ VÝDAJE'!H405</f>
        <v>0</v>
      </c>
    </row>
    <row r="38" spans="1:16" s="53" customFormat="1" ht="12" x14ac:dyDescent="0.2">
      <c r="A38" s="88">
        <v>6409</v>
      </c>
      <c r="B38" s="88"/>
      <c r="C38" s="88"/>
      <c r="D38" s="92" t="s">
        <v>362</v>
      </c>
      <c r="E38" s="103"/>
      <c r="F38" s="104"/>
      <c r="G38" s="93"/>
      <c r="P38" s="54"/>
    </row>
    <row r="39" spans="1:16" s="53" customFormat="1" ht="12" x14ac:dyDescent="0.2">
      <c r="A39" s="88">
        <v>5213</v>
      </c>
      <c r="B39" s="88">
        <v>5903</v>
      </c>
      <c r="C39" s="88"/>
      <c r="D39" s="92" t="s">
        <v>363</v>
      </c>
      <c r="E39" s="103"/>
      <c r="F39" s="104"/>
      <c r="G39" s="93">
        <f>'ROZPOČTOVÉ VÝDAJE'!H310</f>
        <v>300000</v>
      </c>
      <c r="P39" s="54"/>
    </row>
    <row r="40" spans="1:16" s="53" customFormat="1" ht="12" x14ac:dyDescent="0.2">
      <c r="A40" s="88">
        <v>5212</v>
      </c>
      <c r="B40" s="88"/>
      <c r="C40" s="88"/>
      <c r="D40" s="92" t="s">
        <v>364</v>
      </c>
      <c r="E40" s="103"/>
      <c r="F40" s="104"/>
      <c r="G40" s="93"/>
      <c r="P40" s="54"/>
    </row>
    <row r="41" spans="1:16" s="53" customFormat="1" ht="12" x14ac:dyDescent="0.2">
      <c r="A41" s="108"/>
      <c r="B41" s="108"/>
      <c r="C41" s="108"/>
      <c r="D41" s="109" t="s">
        <v>365</v>
      </c>
      <c r="E41" s="110">
        <f>SUM(E5:E40)-E8</f>
        <v>57326100</v>
      </c>
      <c r="F41" s="66"/>
      <c r="G41" s="90">
        <f>SUM(G5:G40)-G18-G21-G35</f>
        <v>65916400</v>
      </c>
      <c r="I41" s="60"/>
      <c r="P41" s="54"/>
    </row>
    <row r="42" spans="1:16" s="53" customFormat="1" ht="12" x14ac:dyDescent="0.2">
      <c r="A42" s="88"/>
      <c r="B42" s="88"/>
      <c r="C42" s="88"/>
      <c r="D42" s="89" t="s">
        <v>366</v>
      </c>
      <c r="E42" s="91"/>
      <c r="F42" s="91"/>
      <c r="G42" s="91"/>
      <c r="I42" s="60"/>
      <c r="P42" s="54"/>
    </row>
    <row r="43" spans="1:16" s="53" customFormat="1" ht="12" x14ac:dyDescent="0.2">
      <c r="A43" s="88">
        <v>8115</v>
      </c>
      <c r="B43" s="88"/>
      <c r="C43" s="88"/>
      <c r="D43" s="24" t="s">
        <v>367</v>
      </c>
      <c r="E43" s="93">
        <f>'PŘÍJMY + VÝDAJE '!C58</f>
        <v>13590300</v>
      </c>
      <c r="F43" s="91"/>
      <c r="G43" s="91"/>
      <c r="I43" s="60"/>
      <c r="P43" s="54"/>
    </row>
    <row r="44" spans="1:16" s="53" customFormat="1" ht="12" x14ac:dyDescent="0.2">
      <c r="A44" s="88">
        <v>8123</v>
      </c>
      <c r="B44" s="88"/>
      <c r="C44" s="88"/>
      <c r="D44" s="111" t="s">
        <v>368</v>
      </c>
      <c r="E44" s="93">
        <v>0</v>
      </c>
      <c r="F44" s="91"/>
      <c r="G44" s="91"/>
      <c r="I44" s="60"/>
      <c r="P44" s="54"/>
    </row>
    <row r="45" spans="1:16" s="53" customFormat="1" ht="17.25" customHeight="1" x14ac:dyDescent="0.2">
      <c r="A45" s="106">
        <v>8124</v>
      </c>
      <c r="B45" s="106"/>
      <c r="C45" s="106"/>
      <c r="D45" s="111" t="s">
        <v>369</v>
      </c>
      <c r="E45" s="93"/>
      <c r="F45" s="107"/>
      <c r="G45" s="93">
        <f>'ROZPOČTOVÉ VÝDAJE'!H412</f>
        <v>5000000</v>
      </c>
      <c r="P45" s="54"/>
    </row>
    <row r="46" spans="1:16" s="53" customFormat="1" ht="12" x14ac:dyDescent="0.2">
      <c r="A46" s="88"/>
      <c r="B46" s="88"/>
      <c r="C46" s="88"/>
      <c r="D46" s="89" t="s">
        <v>370</v>
      </c>
      <c r="E46" s="65">
        <f>SUM(E41:E45)</f>
        <v>70916400</v>
      </c>
      <c r="F46" s="66"/>
      <c r="G46" s="65">
        <f>SUM(G41:G45)</f>
        <v>70916400</v>
      </c>
      <c r="H46" s="99">
        <f>E46-G46</f>
        <v>0</v>
      </c>
      <c r="P46" s="54"/>
    </row>
    <row r="47" spans="1:16" s="53" customFormat="1" ht="12" x14ac:dyDescent="0.2">
      <c r="A47" s="88"/>
      <c r="B47" s="88"/>
      <c r="C47" s="88"/>
      <c r="D47" s="89"/>
      <c r="E47" s="91"/>
      <c r="F47" s="91"/>
      <c r="G47" s="91"/>
      <c r="H47" s="60"/>
      <c r="P47" s="54"/>
    </row>
    <row r="48" spans="1:16" s="53" customFormat="1" ht="12" x14ac:dyDescent="0.2">
      <c r="A48" s="88"/>
      <c r="B48" s="88" t="s">
        <v>407</v>
      </c>
      <c r="C48" s="88"/>
      <c r="D48" s="92" t="s">
        <v>408</v>
      </c>
      <c r="E48" s="93"/>
      <c r="F48" s="93"/>
      <c r="G48" s="93">
        <f>G41-G49</f>
        <v>65566400</v>
      </c>
      <c r="H48" s="60"/>
      <c r="P48" s="54"/>
    </row>
    <row r="49" spans="1:16" s="53" customFormat="1" ht="12" x14ac:dyDescent="0.2">
      <c r="A49" s="88"/>
      <c r="B49" s="88" t="s">
        <v>409</v>
      </c>
      <c r="C49" s="88"/>
      <c r="D49" s="92" t="s">
        <v>410</v>
      </c>
      <c r="E49" s="93"/>
      <c r="F49" s="93"/>
      <c r="G49" s="93">
        <v>350000</v>
      </c>
      <c r="H49" s="60"/>
      <c r="P49" s="54"/>
    </row>
    <row r="50" spans="1:16" s="53" customFormat="1" ht="12" x14ac:dyDescent="0.2">
      <c r="A50" s="88"/>
      <c r="B50" s="88"/>
      <c r="C50" s="88"/>
      <c r="D50" s="89"/>
      <c r="E50" s="91"/>
      <c r="F50" s="91"/>
      <c r="G50" s="91"/>
      <c r="H50" s="60"/>
      <c r="P50" s="54"/>
    </row>
    <row r="51" spans="1:16" s="53" customFormat="1" ht="12" x14ac:dyDescent="0.2">
      <c r="A51" s="159" t="s">
        <v>411</v>
      </c>
      <c r="B51" s="159"/>
      <c r="C51" s="159"/>
      <c r="D51" s="159"/>
      <c r="E51" s="159"/>
      <c r="F51" s="159"/>
      <c r="G51" s="159"/>
      <c r="H51" s="60"/>
      <c r="P51" s="54"/>
    </row>
    <row r="52" spans="1:16" s="53" customFormat="1" ht="12" x14ac:dyDescent="0.2">
      <c r="A52" s="68"/>
      <c r="B52" s="68"/>
      <c r="C52" s="68"/>
      <c r="D52" s="69"/>
      <c r="E52" s="112">
        <f>E41-'ROZPOČTOVÉ PŘÍJMY'!H134</f>
        <v>0</v>
      </c>
      <c r="F52" s="70"/>
      <c r="G52" s="112">
        <f>G41-'ROZPOČTOVÉ VÝDAJE'!H416</f>
        <v>0</v>
      </c>
      <c r="H52" s="60"/>
      <c r="P52" s="54"/>
    </row>
    <row r="53" spans="1:16" s="53" customFormat="1" ht="12" x14ac:dyDescent="0.2">
      <c r="A53" s="160" t="s">
        <v>412</v>
      </c>
      <c r="B53" s="160"/>
      <c r="C53" s="160"/>
      <c r="D53" s="160"/>
      <c r="E53" s="160"/>
      <c r="F53" s="160"/>
      <c r="G53" s="160"/>
      <c r="H53" s="60"/>
      <c r="P53" s="54"/>
    </row>
    <row r="54" spans="1:16" s="53" customFormat="1" ht="12" x14ac:dyDescent="0.2">
      <c r="A54" s="160"/>
      <c r="B54" s="160"/>
      <c r="C54" s="160"/>
      <c r="D54" s="160"/>
      <c r="E54" s="160"/>
      <c r="F54" s="160"/>
      <c r="G54" s="160"/>
      <c r="H54" s="60"/>
      <c r="P54" s="54"/>
    </row>
    <row r="55" spans="1:16" s="53" customFormat="1" ht="12" x14ac:dyDescent="0.2">
      <c r="A55" s="68"/>
      <c r="B55" s="68"/>
      <c r="C55" s="68"/>
      <c r="D55" s="69"/>
      <c r="E55" s="112"/>
      <c r="F55" s="70"/>
      <c r="G55" s="70"/>
      <c r="H55" s="60"/>
      <c r="P55" s="54"/>
    </row>
    <row r="56" spans="1:16" s="49" customFormat="1" ht="14.25" x14ac:dyDescent="0.2">
      <c r="A56" s="156" t="s">
        <v>413</v>
      </c>
      <c r="B56" s="156"/>
      <c r="C56" s="156"/>
      <c r="D56" s="156"/>
      <c r="E56" s="156"/>
      <c r="F56" s="156"/>
      <c r="G56" s="156"/>
      <c r="K56" s="24"/>
    </row>
    <row r="57" spans="1:16" x14ac:dyDescent="0.25">
      <c r="G57" s="37"/>
    </row>
    <row r="58" spans="1:16" x14ac:dyDescent="0.25">
      <c r="A58" s="147" t="s">
        <v>414</v>
      </c>
      <c r="B58" s="147"/>
      <c r="C58" s="147"/>
      <c r="D58" s="147"/>
      <c r="E58" s="71"/>
    </row>
    <row r="59" spans="1:16" x14ac:dyDescent="0.25">
      <c r="A59" t="s">
        <v>373</v>
      </c>
      <c r="B59"/>
      <c r="C59"/>
      <c r="E59" s="71"/>
    </row>
    <row r="61" spans="1:16" x14ac:dyDescent="0.25">
      <c r="A61" s="147" t="s">
        <v>374</v>
      </c>
      <c r="B61" s="157" t="s">
        <v>415</v>
      </c>
      <c r="C61" s="157"/>
      <c r="D61" s="157"/>
    </row>
    <row r="62" spans="1:16" x14ac:dyDescent="0.25">
      <c r="D62" s="123"/>
    </row>
  </sheetData>
  <mergeCells count="6">
    <mergeCell ref="B61:D61"/>
    <mergeCell ref="A1:G1"/>
    <mergeCell ref="A2:G2"/>
    <mergeCell ref="A56:G56"/>
    <mergeCell ref="A51:G51"/>
    <mergeCell ref="A53:G54"/>
  </mergeCells>
  <pageMargins left="0.19685039370078741" right="0.19685039370078741" top="0.74803149606299213" bottom="0.59055118110236227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68"/>
  <sheetViews>
    <sheetView tabSelected="1" zoomScaleNormal="100" workbookViewId="0">
      <selection activeCell="G71" sqref="G71"/>
    </sheetView>
  </sheetViews>
  <sheetFormatPr defaultRowHeight="15" x14ac:dyDescent="0.25"/>
  <cols>
    <col min="1" max="1" width="9.5703125" style="23" customWidth="1"/>
    <col min="2" max="2" width="7.42578125" style="23" customWidth="1"/>
    <col min="3" max="3" width="7" style="23" customWidth="1"/>
    <col min="4" max="4" width="37.140625" customWidth="1"/>
    <col min="5" max="5" width="12.140625" customWidth="1"/>
    <col min="6" max="6" width="13.5703125" customWidth="1"/>
    <col min="7" max="7" width="12.42578125" customWidth="1"/>
    <col min="8" max="8" width="0.7109375" customWidth="1"/>
    <col min="9" max="9" width="12.7109375" customWidth="1"/>
    <col min="10" max="10" width="13.5703125" customWidth="1"/>
    <col min="11" max="11" width="12.140625" customWidth="1"/>
    <col min="12" max="12" width="12.28515625" customWidth="1"/>
    <col min="250" max="250" width="7" customWidth="1"/>
    <col min="251" max="251" width="24.28515625" customWidth="1"/>
    <col min="252" max="252" width="14.85546875" customWidth="1"/>
    <col min="253" max="253" width="15.5703125" customWidth="1"/>
    <col min="254" max="254" width="4.85546875" customWidth="1"/>
    <col min="255" max="255" width="1.42578125" customWidth="1"/>
    <col min="256" max="256" width="14.85546875" customWidth="1"/>
    <col min="257" max="257" width="15.140625" customWidth="1"/>
    <col min="258" max="258" width="5.28515625" customWidth="1"/>
    <col min="506" max="506" width="7" customWidth="1"/>
    <col min="507" max="507" width="24.28515625" customWidth="1"/>
    <col min="508" max="508" width="14.85546875" customWidth="1"/>
    <col min="509" max="509" width="15.5703125" customWidth="1"/>
    <col min="510" max="510" width="4.85546875" customWidth="1"/>
    <col min="511" max="511" width="1.42578125" customWidth="1"/>
    <col min="512" max="512" width="14.85546875" customWidth="1"/>
    <col min="513" max="513" width="15.140625" customWidth="1"/>
    <col min="514" max="514" width="5.28515625" customWidth="1"/>
    <col min="762" max="762" width="7" customWidth="1"/>
    <col min="763" max="763" width="24.28515625" customWidth="1"/>
    <col min="764" max="764" width="14.85546875" customWidth="1"/>
    <col min="765" max="765" width="15.5703125" customWidth="1"/>
    <col min="766" max="766" width="4.85546875" customWidth="1"/>
    <col min="767" max="767" width="1.42578125" customWidth="1"/>
    <col min="768" max="768" width="14.85546875" customWidth="1"/>
    <col min="769" max="769" width="15.140625" customWidth="1"/>
    <col min="770" max="770" width="5.28515625" customWidth="1"/>
    <col min="1018" max="1018" width="7" customWidth="1"/>
    <col min="1019" max="1019" width="24.28515625" customWidth="1"/>
    <col min="1020" max="1020" width="14.85546875" customWidth="1"/>
    <col min="1021" max="1021" width="15.5703125" customWidth="1"/>
    <col min="1022" max="1022" width="4.85546875" customWidth="1"/>
    <col min="1023" max="1023" width="1.42578125" customWidth="1"/>
    <col min="1024" max="1024" width="14.85546875" customWidth="1"/>
    <col min="1025" max="1025" width="15.140625" customWidth="1"/>
    <col min="1026" max="1026" width="5.28515625" customWidth="1"/>
    <col min="1274" max="1274" width="7" customWidth="1"/>
    <col min="1275" max="1275" width="24.28515625" customWidth="1"/>
    <col min="1276" max="1276" width="14.85546875" customWidth="1"/>
    <col min="1277" max="1277" width="15.5703125" customWidth="1"/>
    <col min="1278" max="1278" width="4.85546875" customWidth="1"/>
    <col min="1279" max="1279" width="1.42578125" customWidth="1"/>
    <col min="1280" max="1280" width="14.85546875" customWidth="1"/>
    <col min="1281" max="1281" width="15.140625" customWidth="1"/>
    <col min="1282" max="1282" width="5.28515625" customWidth="1"/>
    <col min="1530" max="1530" width="7" customWidth="1"/>
    <col min="1531" max="1531" width="24.28515625" customWidth="1"/>
    <col min="1532" max="1532" width="14.85546875" customWidth="1"/>
    <col min="1533" max="1533" width="15.5703125" customWidth="1"/>
    <col min="1534" max="1534" width="4.85546875" customWidth="1"/>
    <col min="1535" max="1535" width="1.42578125" customWidth="1"/>
    <col min="1536" max="1536" width="14.85546875" customWidth="1"/>
    <col min="1537" max="1537" width="15.140625" customWidth="1"/>
    <col min="1538" max="1538" width="5.28515625" customWidth="1"/>
    <col min="1786" max="1786" width="7" customWidth="1"/>
    <col min="1787" max="1787" width="24.28515625" customWidth="1"/>
    <col min="1788" max="1788" width="14.85546875" customWidth="1"/>
    <col min="1789" max="1789" width="15.5703125" customWidth="1"/>
    <col min="1790" max="1790" width="4.85546875" customWidth="1"/>
    <col min="1791" max="1791" width="1.42578125" customWidth="1"/>
    <col min="1792" max="1792" width="14.85546875" customWidth="1"/>
    <col min="1793" max="1793" width="15.140625" customWidth="1"/>
    <col min="1794" max="1794" width="5.28515625" customWidth="1"/>
    <col min="2042" max="2042" width="7" customWidth="1"/>
    <col min="2043" max="2043" width="24.28515625" customWidth="1"/>
    <col min="2044" max="2044" width="14.85546875" customWidth="1"/>
    <col min="2045" max="2045" width="15.5703125" customWidth="1"/>
    <col min="2046" max="2046" width="4.85546875" customWidth="1"/>
    <col min="2047" max="2047" width="1.42578125" customWidth="1"/>
    <col min="2048" max="2048" width="14.85546875" customWidth="1"/>
    <col min="2049" max="2049" width="15.140625" customWidth="1"/>
    <col min="2050" max="2050" width="5.28515625" customWidth="1"/>
    <col min="2298" max="2298" width="7" customWidth="1"/>
    <col min="2299" max="2299" width="24.28515625" customWidth="1"/>
    <col min="2300" max="2300" width="14.85546875" customWidth="1"/>
    <col min="2301" max="2301" width="15.5703125" customWidth="1"/>
    <col min="2302" max="2302" width="4.85546875" customWidth="1"/>
    <col min="2303" max="2303" width="1.42578125" customWidth="1"/>
    <col min="2304" max="2304" width="14.85546875" customWidth="1"/>
    <col min="2305" max="2305" width="15.140625" customWidth="1"/>
    <col min="2306" max="2306" width="5.28515625" customWidth="1"/>
    <col min="2554" max="2554" width="7" customWidth="1"/>
    <col min="2555" max="2555" width="24.28515625" customWidth="1"/>
    <col min="2556" max="2556" width="14.85546875" customWidth="1"/>
    <col min="2557" max="2557" width="15.5703125" customWidth="1"/>
    <col min="2558" max="2558" width="4.85546875" customWidth="1"/>
    <col min="2559" max="2559" width="1.42578125" customWidth="1"/>
    <col min="2560" max="2560" width="14.85546875" customWidth="1"/>
    <col min="2561" max="2561" width="15.140625" customWidth="1"/>
    <col min="2562" max="2562" width="5.28515625" customWidth="1"/>
    <col min="2810" max="2810" width="7" customWidth="1"/>
    <col min="2811" max="2811" width="24.28515625" customWidth="1"/>
    <col min="2812" max="2812" width="14.85546875" customWidth="1"/>
    <col min="2813" max="2813" width="15.5703125" customWidth="1"/>
    <col min="2814" max="2814" width="4.85546875" customWidth="1"/>
    <col min="2815" max="2815" width="1.42578125" customWidth="1"/>
    <col min="2816" max="2816" width="14.85546875" customWidth="1"/>
    <col min="2817" max="2817" width="15.140625" customWidth="1"/>
    <col min="2818" max="2818" width="5.28515625" customWidth="1"/>
    <col min="3066" max="3066" width="7" customWidth="1"/>
    <col min="3067" max="3067" width="24.28515625" customWidth="1"/>
    <col min="3068" max="3068" width="14.85546875" customWidth="1"/>
    <col min="3069" max="3069" width="15.5703125" customWidth="1"/>
    <col min="3070" max="3070" width="4.85546875" customWidth="1"/>
    <col min="3071" max="3071" width="1.42578125" customWidth="1"/>
    <col min="3072" max="3072" width="14.85546875" customWidth="1"/>
    <col min="3073" max="3073" width="15.140625" customWidth="1"/>
    <col min="3074" max="3074" width="5.28515625" customWidth="1"/>
    <col min="3322" max="3322" width="7" customWidth="1"/>
    <col min="3323" max="3323" width="24.28515625" customWidth="1"/>
    <col min="3324" max="3324" width="14.85546875" customWidth="1"/>
    <col min="3325" max="3325" width="15.5703125" customWidth="1"/>
    <col min="3326" max="3326" width="4.85546875" customWidth="1"/>
    <col min="3327" max="3327" width="1.42578125" customWidth="1"/>
    <col min="3328" max="3328" width="14.85546875" customWidth="1"/>
    <col min="3329" max="3329" width="15.140625" customWidth="1"/>
    <col min="3330" max="3330" width="5.28515625" customWidth="1"/>
    <col min="3578" max="3578" width="7" customWidth="1"/>
    <col min="3579" max="3579" width="24.28515625" customWidth="1"/>
    <col min="3580" max="3580" width="14.85546875" customWidth="1"/>
    <col min="3581" max="3581" width="15.5703125" customWidth="1"/>
    <col min="3582" max="3582" width="4.85546875" customWidth="1"/>
    <col min="3583" max="3583" width="1.42578125" customWidth="1"/>
    <col min="3584" max="3584" width="14.85546875" customWidth="1"/>
    <col min="3585" max="3585" width="15.140625" customWidth="1"/>
    <col min="3586" max="3586" width="5.28515625" customWidth="1"/>
    <col min="3834" max="3834" width="7" customWidth="1"/>
    <col min="3835" max="3835" width="24.28515625" customWidth="1"/>
    <col min="3836" max="3836" width="14.85546875" customWidth="1"/>
    <col min="3837" max="3837" width="15.5703125" customWidth="1"/>
    <col min="3838" max="3838" width="4.85546875" customWidth="1"/>
    <col min="3839" max="3839" width="1.42578125" customWidth="1"/>
    <col min="3840" max="3840" width="14.85546875" customWidth="1"/>
    <col min="3841" max="3841" width="15.140625" customWidth="1"/>
    <col min="3842" max="3842" width="5.28515625" customWidth="1"/>
    <col min="4090" max="4090" width="7" customWidth="1"/>
    <col min="4091" max="4091" width="24.28515625" customWidth="1"/>
    <col min="4092" max="4092" width="14.85546875" customWidth="1"/>
    <col min="4093" max="4093" width="15.5703125" customWidth="1"/>
    <col min="4094" max="4094" width="4.85546875" customWidth="1"/>
    <col min="4095" max="4095" width="1.42578125" customWidth="1"/>
    <col min="4096" max="4096" width="14.85546875" customWidth="1"/>
    <col min="4097" max="4097" width="15.140625" customWidth="1"/>
    <col min="4098" max="4098" width="5.28515625" customWidth="1"/>
    <col min="4346" max="4346" width="7" customWidth="1"/>
    <col min="4347" max="4347" width="24.28515625" customWidth="1"/>
    <col min="4348" max="4348" width="14.85546875" customWidth="1"/>
    <col min="4349" max="4349" width="15.5703125" customWidth="1"/>
    <col min="4350" max="4350" width="4.85546875" customWidth="1"/>
    <col min="4351" max="4351" width="1.42578125" customWidth="1"/>
    <col min="4352" max="4352" width="14.85546875" customWidth="1"/>
    <col min="4353" max="4353" width="15.140625" customWidth="1"/>
    <col min="4354" max="4354" width="5.28515625" customWidth="1"/>
    <col min="4602" max="4602" width="7" customWidth="1"/>
    <col min="4603" max="4603" width="24.28515625" customWidth="1"/>
    <col min="4604" max="4604" width="14.85546875" customWidth="1"/>
    <col min="4605" max="4605" width="15.5703125" customWidth="1"/>
    <col min="4606" max="4606" width="4.85546875" customWidth="1"/>
    <col min="4607" max="4607" width="1.42578125" customWidth="1"/>
    <col min="4608" max="4608" width="14.85546875" customWidth="1"/>
    <col min="4609" max="4609" width="15.140625" customWidth="1"/>
    <col min="4610" max="4610" width="5.28515625" customWidth="1"/>
    <col min="4858" max="4858" width="7" customWidth="1"/>
    <col min="4859" max="4859" width="24.28515625" customWidth="1"/>
    <col min="4860" max="4860" width="14.85546875" customWidth="1"/>
    <col min="4861" max="4861" width="15.5703125" customWidth="1"/>
    <col min="4862" max="4862" width="4.85546875" customWidth="1"/>
    <col min="4863" max="4863" width="1.42578125" customWidth="1"/>
    <col min="4864" max="4864" width="14.85546875" customWidth="1"/>
    <col min="4865" max="4865" width="15.140625" customWidth="1"/>
    <col min="4866" max="4866" width="5.28515625" customWidth="1"/>
    <col min="5114" max="5114" width="7" customWidth="1"/>
    <col min="5115" max="5115" width="24.28515625" customWidth="1"/>
    <col min="5116" max="5116" width="14.85546875" customWidth="1"/>
    <col min="5117" max="5117" width="15.5703125" customWidth="1"/>
    <col min="5118" max="5118" width="4.85546875" customWidth="1"/>
    <col min="5119" max="5119" width="1.42578125" customWidth="1"/>
    <col min="5120" max="5120" width="14.85546875" customWidth="1"/>
    <col min="5121" max="5121" width="15.140625" customWidth="1"/>
    <col min="5122" max="5122" width="5.28515625" customWidth="1"/>
    <col min="5370" max="5370" width="7" customWidth="1"/>
    <col min="5371" max="5371" width="24.28515625" customWidth="1"/>
    <col min="5372" max="5372" width="14.85546875" customWidth="1"/>
    <col min="5373" max="5373" width="15.5703125" customWidth="1"/>
    <col min="5374" max="5374" width="4.85546875" customWidth="1"/>
    <col min="5375" max="5375" width="1.42578125" customWidth="1"/>
    <col min="5376" max="5376" width="14.85546875" customWidth="1"/>
    <col min="5377" max="5377" width="15.140625" customWidth="1"/>
    <col min="5378" max="5378" width="5.28515625" customWidth="1"/>
    <col min="5626" max="5626" width="7" customWidth="1"/>
    <col min="5627" max="5627" width="24.28515625" customWidth="1"/>
    <col min="5628" max="5628" width="14.85546875" customWidth="1"/>
    <col min="5629" max="5629" width="15.5703125" customWidth="1"/>
    <col min="5630" max="5630" width="4.85546875" customWidth="1"/>
    <col min="5631" max="5631" width="1.42578125" customWidth="1"/>
    <col min="5632" max="5632" width="14.85546875" customWidth="1"/>
    <col min="5633" max="5633" width="15.140625" customWidth="1"/>
    <col min="5634" max="5634" width="5.28515625" customWidth="1"/>
    <col min="5882" max="5882" width="7" customWidth="1"/>
    <col min="5883" max="5883" width="24.28515625" customWidth="1"/>
    <col min="5884" max="5884" width="14.85546875" customWidth="1"/>
    <col min="5885" max="5885" width="15.5703125" customWidth="1"/>
    <col min="5886" max="5886" width="4.85546875" customWidth="1"/>
    <col min="5887" max="5887" width="1.42578125" customWidth="1"/>
    <col min="5888" max="5888" width="14.85546875" customWidth="1"/>
    <col min="5889" max="5889" width="15.140625" customWidth="1"/>
    <col min="5890" max="5890" width="5.28515625" customWidth="1"/>
    <col min="6138" max="6138" width="7" customWidth="1"/>
    <col min="6139" max="6139" width="24.28515625" customWidth="1"/>
    <col min="6140" max="6140" width="14.85546875" customWidth="1"/>
    <col min="6141" max="6141" width="15.5703125" customWidth="1"/>
    <col min="6142" max="6142" width="4.85546875" customWidth="1"/>
    <col min="6143" max="6143" width="1.42578125" customWidth="1"/>
    <col min="6144" max="6144" width="14.85546875" customWidth="1"/>
    <col min="6145" max="6145" width="15.140625" customWidth="1"/>
    <col min="6146" max="6146" width="5.28515625" customWidth="1"/>
    <col min="6394" max="6394" width="7" customWidth="1"/>
    <col min="6395" max="6395" width="24.28515625" customWidth="1"/>
    <col min="6396" max="6396" width="14.85546875" customWidth="1"/>
    <col min="6397" max="6397" width="15.5703125" customWidth="1"/>
    <col min="6398" max="6398" width="4.85546875" customWidth="1"/>
    <col min="6399" max="6399" width="1.42578125" customWidth="1"/>
    <col min="6400" max="6400" width="14.85546875" customWidth="1"/>
    <col min="6401" max="6401" width="15.140625" customWidth="1"/>
    <col min="6402" max="6402" width="5.28515625" customWidth="1"/>
    <col min="6650" max="6650" width="7" customWidth="1"/>
    <col min="6651" max="6651" width="24.28515625" customWidth="1"/>
    <col min="6652" max="6652" width="14.85546875" customWidth="1"/>
    <col min="6653" max="6653" width="15.5703125" customWidth="1"/>
    <col min="6654" max="6654" width="4.85546875" customWidth="1"/>
    <col min="6655" max="6655" width="1.42578125" customWidth="1"/>
    <col min="6656" max="6656" width="14.85546875" customWidth="1"/>
    <col min="6657" max="6657" width="15.140625" customWidth="1"/>
    <col min="6658" max="6658" width="5.28515625" customWidth="1"/>
    <col min="6906" max="6906" width="7" customWidth="1"/>
    <col min="6907" max="6907" width="24.28515625" customWidth="1"/>
    <col min="6908" max="6908" width="14.85546875" customWidth="1"/>
    <col min="6909" max="6909" width="15.5703125" customWidth="1"/>
    <col min="6910" max="6910" width="4.85546875" customWidth="1"/>
    <col min="6911" max="6911" width="1.42578125" customWidth="1"/>
    <col min="6912" max="6912" width="14.85546875" customWidth="1"/>
    <col min="6913" max="6913" width="15.140625" customWidth="1"/>
    <col min="6914" max="6914" width="5.28515625" customWidth="1"/>
    <col min="7162" max="7162" width="7" customWidth="1"/>
    <col min="7163" max="7163" width="24.28515625" customWidth="1"/>
    <col min="7164" max="7164" width="14.85546875" customWidth="1"/>
    <col min="7165" max="7165" width="15.5703125" customWidth="1"/>
    <col min="7166" max="7166" width="4.85546875" customWidth="1"/>
    <col min="7167" max="7167" width="1.42578125" customWidth="1"/>
    <col min="7168" max="7168" width="14.85546875" customWidth="1"/>
    <col min="7169" max="7169" width="15.140625" customWidth="1"/>
    <col min="7170" max="7170" width="5.28515625" customWidth="1"/>
    <col min="7418" max="7418" width="7" customWidth="1"/>
    <col min="7419" max="7419" width="24.28515625" customWidth="1"/>
    <col min="7420" max="7420" width="14.85546875" customWidth="1"/>
    <col min="7421" max="7421" width="15.5703125" customWidth="1"/>
    <col min="7422" max="7422" width="4.85546875" customWidth="1"/>
    <col min="7423" max="7423" width="1.42578125" customWidth="1"/>
    <col min="7424" max="7424" width="14.85546875" customWidth="1"/>
    <col min="7425" max="7425" width="15.140625" customWidth="1"/>
    <col min="7426" max="7426" width="5.28515625" customWidth="1"/>
    <col min="7674" max="7674" width="7" customWidth="1"/>
    <col min="7675" max="7675" width="24.28515625" customWidth="1"/>
    <col min="7676" max="7676" width="14.85546875" customWidth="1"/>
    <col min="7677" max="7677" width="15.5703125" customWidth="1"/>
    <col min="7678" max="7678" width="4.85546875" customWidth="1"/>
    <col min="7679" max="7679" width="1.42578125" customWidth="1"/>
    <col min="7680" max="7680" width="14.85546875" customWidth="1"/>
    <col min="7681" max="7681" width="15.140625" customWidth="1"/>
    <col min="7682" max="7682" width="5.28515625" customWidth="1"/>
    <col min="7930" max="7930" width="7" customWidth="1"/>
    <col min="7931" max="7931" width="24.28515625" customWidth="1"/>
    <col min="7932" max="7932" width="14.85546875" customWidth="1"/>
    <col min="7933" max="7933" width="15.5703125" customWidth="1"/>
    <col min="7934" max="7934" width="4.85546875" customWidth="1"/>
    <col min="7935" max="7935" width="1.42578125" customWidth="1"/>
    <col min="7936" max="7936" width="14.85546875" customWidth="1"/>
    <col min="7937" max="7937" width="15.140625" customWidth="1"/>
    <col min="7938" max="7938" width="5.28515625" customWidth="1"/>
    <col min="8186" max="8186" width="7" customWidth="1"/>
    <col min="8187" max="8187" width="24.28515625" customWidth="1"/>
    <col min="8188" max="8188" width="14.85546875" customWidth="1"/>
    <col min="8189" max="8189" width="15.5703125" customWidth="1"/>
    <col min="8190" max="8190" width="4.85546875" customWidth="1"/>
    <col min="8191" max="8191" width="1.42578125" customWidth="1"/>
    <col min="8192" max="8192" width="14.85546875" customWidth="1"/>
    <col min="8193" max="8193" width="15.140625" customWidth="1"/>
    <col min="8194" max="8194" width="5.28515625" customWidth="1"/>
    <col min="8442" max="8442" width="7" customWidth="1"/>
    <col min="8443" max="8443" width="24.28515625" customWidth="1"/>
    <col min="8444" max="8444" width="14.85546875" customWidth="1"/>
    <col min="8445" max="8445" width="15.5703125" customWidth="1"/>
    <col min="8446" max="8446" width="4.85546875" customWidth="1"/>
    <col min="8447" max="8447" width="1.42578125" customWidth="1"/>
    <col min="8448" max="8448" width="14.85546875" customWidth="1"/>
    <col min="8449" max="8449" width="15.140625" customWidth="1"/>
    <col min="8450" max="8450" width="5.28515625" customWidth="1"/>
    <col min="8698" max="8698" width="7" customWidth="1"/>
    <col min="8699" max="8699" width="24.28515625" customWidth="1"/>
    <col min="8700" max="8700" width="14.85546875" customWidth="1"/>
    <col min="8701" max="8701" width="15.5703125" customWidth="1"/>
    <col min="8702" max="8702" width="4.85546875" customWidth="1"/>
    <col min="8703" max="8703" width="1.42578125" customWidth="1"/>
    <col min="8704" max="8704" width="14.85546875" customWidth="1"/>
    <col min="8705" max="8705" width="15.140625" customWidth="1"/>
    <col min="8706" max="8706" width="5.28515625" customWidth="1"/>
    <col min="8954" max="8954" width="7" customWidth="1"/>
    <col min="8955" max="8955" width="24.28515625" customWidth="1"/>
    <col min="8956" max="8956" width="14.85546875" customWidth="1"/>
    <col min="8957" max="8957" width="15.5703125" customWidth="1"/>
    <col min="8958" max="8958" width="4.85546875" customWidth="1"/>
    <col min="8959" max="8959" width="1.42578125" customWidth="1"/>
    <col min="8960" max="8960" width="14.85546875" customWidth="1"/>
    <col min="8961" max="8961" width="15.140625" customWidth="1"/>
    <col min="8962" max="8962" width="5.28515625" customWidth="1"/>
    <col min="9210" max="9210" width="7" customWidth="1"/>
    <col min="9211" max="9211" width="24.28515625" customWidth="1"/>
    <col min="9212" max="9212" width="14.85546875" customWidth="1"/>
    <col min="9213" max="9213" width="15.5703125" customWidth="1"/>
    <col min="9214" max="9214" width="4.85546875" customWidth="1"/>
    <col min="9215" max="9215" width="1.42578125" customWidth="1"/>
    <col min="9216" max="9216" width="14.85546875" customWidth="1"/>
    <col min="9217" max="9217" width="15.140625" customWidth="1"/>
    <col min="9218" max="9218" width="5.28515625" customWidth="1"/>
    <col min="9466" max="9466" width="7" customWidth="1"/>
    <col min="9467" max="9467" width="24.28515625" customWidth="1"/>
    <col min="9468" max="9468" width="14.85546875" customWidth="1"/>
    <col min="9469" max="9469" width="15.5703125" customWidth="1"/>
    <col min="9470" max="9470" width="4.85546875" customWidth="1"/>
    <col min="9471" max="9471" width="1.42578125" customWidth="1"/>
    <col min="9472" max="9472" width="14.85546875" customWidth="1"/>
    <col min="9473" max="9473" width="15.140625" customWidth="1"/>
    <col min="9474" max="9474" width="5.28515625" customWidth="1"/>
    <col min="9722" max="9722" width="7" customWidth="1"/>
    <col min="9723" max="9723" width="24.28515625" customWidth="1"/>
    <col min="9724" max="9724" width="14.85546875" customWidth="1"/>
    <col min="9725" max="9725" width="15.5703125" customWidth="1"/>
    <col min="9726" max="9726" width="4.85546875" customWidth="1"/>
    <col min="9727" max="9727" width="1.42578125" customWidth="1"/>
    <col min="9728" max="9728" width="14.85546875" customWidth="1"/>
    <col min="9729" max="9729" width="15.140625" customWidth="1"/>
    <col min="9730" max="9730" width="5.28515625" customWidth="1"/>
    <col min="9978" max="9978" width="7" customWidth="1"/>
    <col min="9979" max="9979" width="24.28515625" customWidth="1"/>
    <col min="9980" max="9980" width="14.85546875" customWidth="1"/>
    <col min="9981" max="9981" width="15.5703125" customWidth="1"/>
    <col min="9982" max="9982" width="4.85546875" customWidth="1"/>
    <col min="9983" max="9983" width="1.42578125" customWidth="1"/>
    <col min="9984" max="9984" width="14.85546875" customWidth="1"/>
    <col min="9985" max="9985" width="15.140625" customWidth="1"/>
    <col min="9986" max="9986" width="5.28515625" customWidth="1"/>
    <col min="10234" max="10234" width="7" customWidth="1"/>
    <col min="10235" max="10235" width="24.28515625" customWidth="1"/>
    <col min="10236" max="10236" width="14.85546875" customWidth="1"/>
    <col min="10237" max="10237" width="15.5703125" customWidth="1"/>
    <col min="10238" max="10238" width="4.85546875" customWidth="1"/>
    <col min="10239" max="10239" width="1.42578125" customWidth="1"/>
    <col min="10240" max="10240" width="14.85546875" customWidth="1"/>
    <col min="10241" max="10241" width="15.140625" customWidth="1"/>
    <col min="10242" max="10242" width="5.28515625" customWidth="1"/>
    <col min="10490" max="10490" width="7" customWidth="1"/>
    <col min="10491" max="10491" width="24.28515625" customWidth="1"/>
    <col min="10492" max="10492" width="14.85546875" customWidth="1"/>
    <col min="10493" max="10493" width="15.5703125" customWidth="1"/>
    <col min="10494" max="10494" width="4.85546875" customWidth="1"/>
    <col min="10495" max="10495" width="1.42578125" customWidth="1"/>
    <col min="10496" max="10496" width="14.85546875" customWidth="1"/>
    <col min="10497" max="10497" width="15.140625" customWidth="1"/>
    <col min="10498" max="10498" width="5.28515625" customWidth="1"/>
    <col min="10746" max="10746" width="7" customWidth="1"/>
    <col min="10747" max="10747" width="24.28515625" customWidth="1"/>
    <col min="10748" max="10748" width="14.85546875" customWidth="1"/>
    <col min="10749" max="10749" width="15.5703125" customWidth="1"/>
    <col min="10750" max="10750" width="4.85546875" customWidth="1"/>
    <col min="10751" max="10751" width="1.42578125" customWidth="1"/>
    <col min="10752" max="10752" width="14.85546875" customWidth="1"/>
    <col min="10753" max="10753" width="15.140625" customWidth="1"/>
    <col min="10754" max="10754" width="5.28515625" customWidth="1"/>
    <col min="11002" max="11002" width="7" customWidth="1"/>
    <col min="11003" max="11003" width="24.28515625" customWidth="1"/>
    <col min="11004" max="11004" width="14.85546875" customWidth="1"/>
    <col min="11005" max="11005" width="15.5703125" customWidth="1"/>
    <col min="11006" max="11006" width="4.85546875" customWidth="1"/>
    <col min="11007" max="11007" width="1.42578125" customWidth="1"/>
    <col min="11008" max="11008" width="14.85546875" customWidth="1"/>
    <col min="11009" max="11009" width="15.140625" customWidth="1"/>
    <col min="11010" max="11010" width="5.28515625" customWidth="1"/>
    <col min="11258" max="11258" width="7" customWidth="1"/>
    <col min="11259" max="11259" width="24.28515625" customWidth="1"/>
    <col min="11260" max="11260" width="14.85546875" customWidth="1"/>
    <col min="11261" max="11261" width="15.5703125" customWidth="1"/>
    <col min="11262" max="11262" width="4.85546875" customWidth="1"/>
    <col min="11263" max="11263" width="1.42578125" customWidth="1"/>
    <col min="11264" max="11264" width="14.85546875" customWidth="1"/>
    <col min="11265" max="11265" width="15.140625" customWidth="1"/>
    <col min="11266" max="11266" width="5.28515625" customWidth="1"/>
    <col min="11514" max="11514" width="7" customWidth="1"/>
    <col min="11515" max="11515" width="24.28515625" customWidth="1"/>
    <col min="11516" max="11516" width="14.85546875" customWidth="1"/>
    <col min="11517" max="11517" width="15.5703125" customWidth="1"/>
    <col min="11518" max="11518" width="4.85546875" customWidth="1"/>
    <col min="11519" max="11519" width="1.42578125" customWidth="1"/>
    <col min="11520" max="11520" width="14.85546875" customWidth="1"/>
    <col min="11521" max="11521" width="15.140625" customWidth="1"/>
    <col min="11522" max="11522" width="5.28515625" customWidth="1"/>
    <col min="11770" max="11770" width="7" customWidth="1"/>
    <col min="11771" max="11771" width="24.28515625" customWidth="1"/>
    <col min="11772" max="11772" width="14.85546875" customWidth="1"/>
    <col min="11773" max="11773" width="15.5703125" customWidth="1"/>
    <col min="11774" max="11774" width="4.85546875" customWidth="1"/>
    <col min="11775" max="11775" width="1.42578125" customWidth="1"/>
    <col min="11776" max="11776" width="14.85546875" customWidth="1"/>
    <col min="11777" max="11777" width="15.140625" customWidth="1"/>
    <col min="11778" max="11778" width="5.28515625" customWidth="1"/>
    <col min="12026" max="12026" width="7" customWidth="1"/>
    <col min="12027" max="12027" width="24.28515625" customWidth="1"/>
    <col min="12028" max="12028" width="14.85546875" customWidth="1"/>
    <col min="12029" max="12029" width="15.5703125" customWidth="1"/>
    <col min="12030" max="12030" width="4.85546875" customWidth="1"/>
    <col min="12031" max="12031" width="1.42578125" customWidth="1"/>
    <col min="12032" max="12032" width="14.85546875" customWidth="1"/>
    <col min="12033" max="12033" width="15.140625" customWidth="1"/>
    <col min="12034" max="12034" width="5.28515625" customWidth="1"/>
    <col min="12282" max="12282" width="7" customWidth="1"/>
    <col min="12283" max="12283" width="24.28515625" customWidth="1"/>
    <col min="12284" max="12284" width="14.85546875" customWidth="1"/>
    <col min="12285" max="12285" width="15.5703125" customWidth="1"/>
    <col min="12286" max="12286" width="4.85546875" customWidth="1"/>
    <col min="12287" max="12287" width="1.42578125" customWidth="1"/>
    <col min="12288" max="12288" width="14.85546875" customWidth="1"/>
    <col min="12289" max="12289" width="15.140625" customWidth="1"/>
    <col min="12290" max="12290" width="5.28515625" customWidth="1"/>
    <col min="12538" max="12538" width="7" customWidth="1"/>
    <col min="12539" max="12539" width="24.28515625" customWidth="1"/>
    <col min="12540" max="12540" width="14.85546875" customWidth="1"/>
    <col min="12541" max="12541" width="15.5703125" customWidth="1"/>
    <col min="12542" max="12542" width="4.85546875" customWidth="1"/>
    <col min="12543" max="12543" width="1.42578125" customWidth="1"/>
    <col min="12544" max="12544" width="14.85546875" customWidth="1"/>
    <col min="12545" max="12545" width="15.140625" customWidth="1"/>
    <col min="12546" max="12546" width="5.28515625" customWidth="1"/>
    <col min="12794" max="12794" width="7" customWidth="1"/>
    <col min="12795" max="12795" width="24.28515625" customWidth="1"/>
    <col min="12796" max="12796" width="14.85546875" customWidth="1"/>
    <col min="12797" max="12797" width="15.5703125" customWidth="1"/>
    <col min="12798" max="12798" width="4.85546875" customWidth="1"/>
    <col min="12799" max="12799" width="1.42578125" customWidth="1"/>
    <col min="12800" max="12800" width="14.85546875" customWidth="1"/>
    <col min="12801" max="12801" width="15.140625" customWidth="1"/>
    <col min="12802" max="12802" width="5.28515625" customWidth="1"/>
    <col min="13050" max="13050" width="7" customWidth="1"/>
    <col min="13051" max="13051" width="24.28515625" customWidth="1"/>
    <col min="13052" max="13052" width="14.85546875" customWidth="1"/>
    <col min="13053" max="13053" width="15.5703125" customWidth="1"/>
    <col min="13054" max="13054" width="4.85546875" customWidth="1"/>
    <col min="13055" max="13055" width="1.42578125" customWidth="1"/>
    <col min="13056" max="13056" width="14.85546875" customWidth="1"/>
    <col min="13057" max="13057" width="15.140625" customWidth="1"/>
    <col min="13058" max="13058" width="5.28515625" customWidth="1"/>
    <col min="13306" max="13306" width="7" customWidth="1"/>
    <col min="13307" max="13307" width="24.28515625" customWidth="1"/>
    <col min="13308" max="13308" width="14.85546875" customWidth="1"/>
    <col min="13309" max="13309" width="15.5703125" customWidth="1"/>
    <col min="13310" max="13310" width="4.85546875" customWidth="1"/>
    <col min="13311" max="13311" width="1.42578125" customWidth="1"/>
    <col min="13312" max="13312" width="14.85546875" customWidth="1"/>
    <col min="13313" max="13313" width="15.140625" customWidth="1"/>
    <col min="13314" max="13314" width="5.28515625" customWidth="1"/>
    <col min="13562" max="13562" width="7" customWidth="1"/>
    <col min="13563" max="13563" width="24.28515625" customWidth="1"/>
    <col min="13564" max="13564" width="14.85546875" customWidth="1"/>
    <col min="13565" max="13565" width="15.5703125" customWidth="1"/>
    <col min="13566" max="13566" width="4.85546875" customWidth="1"/>
    <col min="13567" max="13567" width="1.42578125" customWidth="1"/>
    <col min="13568" max="13568" width="14.85546875" customWidth="1"/>
    <col min="13569" max="13569" width="15.140625" customWidth="1"/>
    <col min="13570" max="13570" width="5.28515625" customWidth="1"/>
    <col min="13818" max="13818" width="7" customWidth="1"/>
    <col min="13819" max="13819" width="24.28515625" customWidth="1"/>
    <col min="13820" max="13820" width="14.85546875" customWidth="1"/>
    <col min="13821" max="13821" width="15.5703125" customWidth="1"/>
    <col min="13822" max="13822" width="4.85546875" customWidth="1"/>
    <col min="13823" max="13823" width="1.42578125" customWidth="1"/>
    <col min="13824" max="13824" width="14.85546875" customWidth="1"/>
    <col min="13825" max="13825" width="15.140625" customWidth="1"/>
    <col min="13826" max="13826" width="5.28515625" customWidth="1"/>
    <col min="14074" max="14074" width="7" customWidth="1"/>
    <col min="14075" max="14075" width="24.28515625" customWidth="1"/>
    <col min="14076" max="14076" width="14.85546875" customWidth="1"/>
    <col min="14077" max="14077" width="15.5703125" customWidth="1"/>
    <col min="14078" max="14078" width="4.85546875" customWidth="1"/>
    <col min="14079" max="14079" width="1.42578125" customWidth="1"/>
    <col min="14080" max="14080" width="14.85546875" customWidth="1"/>
    <col min="14081" max="14081" width="15.140625" customWidth="1"/>
    <col min="14082" max="14082" width="5.28515625" customWidth="1"/>
    <col min="14330" max="14330" width="7" customWidth="1"/>
    <col min="14331" max="14331" width="24.28515625" customWidth="1"/>
    <col min="14332" max="14332" width="14.85546875" customWidth="1"/>
    <col min="14333" max="14333" width="15.5703125" customWidth="1"/>
    <col min="14334" max="14334" width="4.85546875" customWidth="1"/>
    <col min="14335" max="14335" width="1.42578125" customWidth="1"/>
    <col min="14336" max="14336" width="14.85546875" customWidth="1"/>
    <col min="14337" max="14337" width="15.140625" customWidth="1"/>
    <col min="14338" max="14338" width="5.28515625" customWidth="1"/>
    <col min="14586" max="14586" width="7" customWidth="1"/>
    <col min="14587" max="14587" width="24.28515625" customWidth="1"/>
    <col min="14588" max="14588" width="14.85546875" customWidth="1"/>
    <col min="14589" max="14589" width="15.5703125" customWidth="1"/>
    <col min="14590" max="14590" width="4.85546875" customWidth="1"/>
    <col min="14591" max="14591" width="1.42578125" customWidth="1"/>
    <col min="14592" max="14592" width="14.85546875" customWidth="1"/>
    <col min="14593" max="14593" width="15.140625" customWidth="1"/>
    <col min="14594" max="14594" width="5.28515625" customWidth="1"/>
    <col min="14842" max="14842" width="7" customWidth="1"/>
    <col min="14843" max="14843" width="24.28515625" customWidth="1"/>
    <col min="14844" max="14844" width="14.85546875" customWidth="1"/>
    <col min="14845" max="14845" width="15.5703125" customWidth="1"/>
    <col min="14846" max="14846" width="4.85546875" customWidth="1"/>
    <col min="14847" max="14847" width="1.42578125" customWidth="1"/>
    <col min="14848" max="14848" width="14.85546875" customWidth="1"/>
    <col min="14849" max="14849" width="15.140625" customWidth="1"/>
    <col min="14850" max="14850" width="5.28515625" customWidth="1"/>
    <col min="15098" max="15098" width="7" customWidth="1"/>
    <col min="15099" max="15099" width="24.28515625" customWidth="1"/>
    <col min="15100" max="15100" width="14.85546875" customWidth="1"/>
    <col min="15101" max="15101" width="15.5703125" customWidth="1"/>
    <col min="15102" max="15102" width="4.85546875" customWidth="1"/>
    <col min="15103" max="15103" width="1.42578125" customWidth="1"/>
    <col min="15104" max="15104" width="14.85546875" customWidth="1"/>
    <col min="15105" max="15105" width="15.140625" customWidth="1"/>
    <col min="15106" max="15106" width="5.28515625" customWidth="1"/>
    <col min="15354" max="15354" width="7" customWidth="1"/>
    <col min="15355" max="15355" width="24.28515625" customWidth="1"/>
    <col min="15356" max="15356" width="14.85546875" customWidth="1"/>
    <col min="15357" max="15357" width="15.5703125" customWidth="1"/>
    <col min="15358" max="15358" width="4.85546875" customWidth="1"/>
    <col min="15359" max="15359" width="1.42578125" customWidth="1"/>
    <col min="15360" max="15360" width="14.85546875" customWidth="1"/>
    <col min="15361" max="15361" width="15.140625" customWidth="1"/>
    <col min="15362" max="15362" width="5.28515625" customWidth="1"/>
    <col min="15610" max="15610" width="7" customWidth="1"/>
    <col min="15611" max="15611" width="24.28515625" customWidth="1"/>
    <col min="15612" max="15612" width="14.85546875" customWidth="1"/>
    <col min="15613" max="15613" width="15.5703125" customWidth="1"/>
    <col min="15614" max="15614" width="4.85546875" customWidth="1"/>
    <col min="15615" max="15615" width="1.42578125" customWidth="1"/>
    <col min="15616" max="15616" width="14.85546875" customWidth="1"/>
    <col min="15617" max="15617" width="15.140625" customWidth="1"/>
    <col min="15618" max="15618" width="5.28515625" customWidth="1"/>
    <col min="15866" max="15866" width="7" customWidth="1"/>
    <col min="15867" max="15867" width="24.28515625" customWidth="1"/>
    <col min="15868" max="15868" width="14.85546875" customWidth="1"/>
    <col min="15869" max="15869" width="15.5703125" customWidth="1"/>
    <col min="15870" max="15870" width="4.85546875" customWidth="1"/>
    <col min="15871" max="15871" width="1.42578125" customWidth="1"/>
    <col min="15872" max="15872" width="14.85546875" customWidth="1"/>
    <col min="15873" max="15873" width="15.140625" customWidth="1"/>
    <col min="15874" max="15874" width="5.28515625" customWidth="1"/>
    <col min="16122" max="16122" width="7" customWidth="1"/>
    <col min="16123" max="16123" width="24.28515625" customWidth="1"/>
    <col min="16124" max="16124" width="14.85546875" customWidth="1"/>
    <col min="16125" max="16125" width="15.5703125" customWidth="1"/>
    <col min="16126" max="16126" width="4.85546875" customWidth="1"/>
    <col min="16127" max="16127" width="1.42578125" customWidth="1"/>
    <col min="16128" max="16128" width="14.85546875" customWidth="1"/>
    <col min="16129" max="16129" width="15.140625" customWidth="1"/>
    <col min="16130" max="16130" width="5.28515625" customWidth="1"/>
  </cols>
  <sheetData>
    <row r="1" spans="1:12" ht="18" x14ac:dyDescent="0.25">
      <c r="A1" s="154" t="s">
        <v>376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36"/>
    </row>
    <row r="2" spans="1:12" ht="7.5" customHeight="1" x14ac:dyDescent="0.25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</row>
    <row r="3" spans="1:12" ht="15.75" x14ac:dyDescent="0.25">
      <c r="A3" s="161" t="s">
        <v>416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37"/>
    </row>
    <row r="4" spans="1:12" ht="15.75" x14ac:dyDescent="0.25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</row>
    <row r="5" spans="1:12" s="97" customFormat="1" ht="33.75" x14ac:dyDescent="0.25">
      <c r="A5" s="84" t="s">
        <v>377</v>
      </c>
      <c r="B5" s="96" t="s">
        <v>378</v>
      </c>
      <c r="C5" s="84" t="s">
        <v>379</v>
      </c>
      <c r="D5" s="124" t="s">
        <v>313</v>
      </c>
      <c r="E5" s="96" t="s">
        <v>417</v>
      </c>
      <c r="F5" s="125" t="s">
        <v>418</v>
      </c>
      <c r="G5" s="131" t="s">
        <v>419</v>
      </c>
      <c r="H5" s="87"/>
      <c r="I5" s="96" t="s">
        <v>420</v>
      </c>
      <c r="J5" s="125" t="s">
        <v>421</v>
      </c>
      <c r="K5" s="132" t="s">
        <v>422</v>
      </c>
    </row>
    <row r="6" spans="1:12" s="53" customFormat="1" ht="12" x14ac:dyDescent="0.2">
      <c r="A6" s="88"/>
      <c r="B6" s="88" t="s">
        <v>380</v>
      </c>
      <c r="C6" s="88"/>
      <c r="D6" s="92" t="s">
        <v>381</v>
      </c>
      <c r="E6" s="93">
        <v>39267000</v>
      </c>
      <c r="F6" s="93">
        <v>39495996.109999999</v>
      </c>
      <c r="G6" s="126">
        <f>'ROZPOČTOVÉ PŘÍJMY'!H4+'ROZPOČTOVÉ PŘÍJMY'!H5+'ROZPOČTOVÉ PŘÍJMY'!H6+'ROZPOČTOVÉ PŘÍJMY'!H7+'ROZPOČTOVÉ PŘÍJMY'!H8+'ROZPOČTOVÉ PŘÍJMY'!H9+'ROZPOČTOVÉ PŘÍJMY'!H10+'ROZPOČTOVÉ PŘÍJMY'!H11+'ROZPOČTOVÉ PŘÍJMY'!H12+'ROZPOČTOVÉ PŘÍJMY'!H13+'ROZPOČTOVÉ PŘÍJMY'!H14+'ROZPOČTOVÉ PŘÍJMY'!H15+'ROZPOČTOVÉ PŘÍJMY'!H16+'ROZPOČTOVÉ PŘÍJMY'!H17</f>
        <v>51157000</v>
      </c>
      <c r="H6" s="104"/>
      <c r="I6" s="93"/>
      <c r="J6" s="93"/>
      <c r="K6" s="129"/>
    </row>
    <row r="7" spans="1:12" s="53" customFormat="1" ht="12" x14ac:dyDescent="0.2">
      <c r="A7" s="88"/>
      <c r="B7" s="88" t="s">
        <v>382</v>
      </c>
      <c r="C7" s="88"/>
      <c r="D7" s="92" t="s">
        <v>383</v>
      </c>
      <c r="E7" s="93">
        <v>2511000</v>
      </c>
      <c r="F7" s="93">
        <v>4477096.97</v>
      </c>
      <c r="G7" s="126">
        <f>'ROZPOČTOVÉ PŘÍJMY'!H29+'ROZPOČTOVÉ PŘÍJMY'!H33+'ROZPOČTOVÉ PŘÍJMY'!H37+'ROZPOČTOVÉ PŘÍJMY'!H41+'ROZPOČTOVÉ PŘÍJMY'!H46+'ROZPOČTOVÉ PŘÍJMY'!H50+'ROZPOČTOVÉ PŘÍJMY'!H55+'ROZPOČTOVÉ PŘÍJMY'!H60+'ROZPOČTOVÉ PŘÍJMY'!H64+'ROZPOČTOVÉ PŘÍJMY'!H68+'ROZPOČTOVÉ PŘÍJMY'!H72+'ROZPOČTOVÉ PŘÍJMY'!H77+'ROZPOČTOVÉ PŘÍJMY'!H82+'ROZPOČTOVÉ PŘÍJMY'!H87+'ROZPOČTOVÉ PŘÍJMY'!H91+'ROZPOČTOVÉ PŘÍJMY'!H95+'ROZPOČTOVÉ PŘÍJMY'!H99+'ROZPOČTOVÉ PŘÍJMY'!H104+'ROZPOČTOVÉ PŘÍJMY'!H108+'ROZPOČTOVÉ PŘÍJMY'!H112+'ROZPOČTOVÉ PŘÍJMY'!H117+'ROZPOČTOVÉ PŘÍJMY'!H126+'ROZPOČTOVÉ PŘÍJMY'!H131</f>
        <v>5441400</v>
      </c>
      <c r="H7" s="104"/>
      <c r="I7" s="93"/>
      <c r="J7" s="93"/>
      <c r="K7" s="129"/>
    </row>
    <row r="8" spans="1:12" s="53" customFormat="1" ht="12" x14ac:dyDescent="0.2">
      <c r="A8" s="88"/>
      <c r="B8" s="88" t="s">
        <v>423</v>
      </c>
      <c r="C8" s="88"/>
      <c r="D8" s="92" t="s">
        <v>424</v>
      </c>
      <c r="E8" s="93">
        <v>0</v>
      </c>
      <c r="F8" s="93">
        <v>49200</v>
      </c>
      <c r="G8" s="126"/>
      <c r="H8" s="104"/>
      <c r="I8" s="93"/>
      <c r="J8" s="93"/>
      <c r="K8" s="129"/>
    </row>
    <row r="9" spans="1:12" s="53" customFormat="1" ht="12" x14ac:dyDescent="0.2">
      <c r="A9" s="88"/>
      <c r="B9" s="88" t="s">
        <v>384</v>
      </c>
      <c r="C9" s="88"/>
      <c r="D9" s="92" t="s">
        <v>385</v>
      </c>
      <c r="E9" s="93">
        <v>791500</v>
      </c>
      <c r="F9" s="93">
        <v>52966013</v>
      </c>
      <c r="G9" s="127">
        <f>'ROZPOČTOVÉ PŘÍJMY'!H18+'ROZPOČTOVÉ PŘÍJMY'!H19+'ROZPOČTOVÉ PŘÍJMY'!H20+'ROZPOČTOVÉ PŘÍJMY'!H21+'ROZPOČTOVÉ PŘÍJMY'!H22+'ROZPOČTOVÉ PŘÍJMY'!H23</f>
        <v>727700</v>
      </c>
      <c r="H9" s="104"/>
      <c r="I9" s="93"/>
      <c r="J9" s="93"/>
      <c r="K9" s="129"/>
    </row>
    <row r="10" spans="1:12" s="53" customFormat="1" ht="12" x14ac:dyDescent="0.2">
      <c r="A10" s="88"/>
      <c r="B10" s="88">
        <v>4112</v>
      </c>
      <c r="C10" s="88"/>
      <c r="D10" s="92" t="s">
        <v>386</v>
      </c>
      <c r="E10" s="93">
        <v>791500</v>
      </c>
      <c r="F10" s="93">
        <v>725538</v>
      </c>
      <c r="G10" s="126">
        <f>'ROZPOČTOVÉ PŘÍJMY'!H19</f>
        <v>727700</v>
      </c>
      <c r="H10" s="104"/>
      <c r="I10" s="93"/>
      <c r="J10" s="93"/>
      <c r="K10" s="129"/>
    </row>
    <row r="11" spans="1:12" s="53" customFormat="1" ht="12" x14ac:dyDescent="0.2">
      <c r="A11" s="88" t="s">
        <v>380</v>
      </c>
      <c r="B11" s="88"/>
      <c r="C11" s="88"/>
      <c r="D11" s="92" t="s">
        <v>387</v>
      </c>
      <c r="E11" s="93"/>
      <c r="F11" s="93"/>
      <c r="G11" s="126"/>
      <c r="H11" s="104"/>
      <c r="I11" s="93">
        <v>5000</v>
      </c>
      <c r="J11" s="93">
        <v>0</v>
      </c>
      <c r="K11" s="128">
        <f>'ROZPOČTOVÉ VÝDAJE'!H5</f>
        <v>5000</v>
      </c>
    </row>
    <row r="12" spans="1:12" s="53" customFormat="1" ht="12" x14ac:dyDescent="0.2">
      <c r="A12" s="88">
        <v>2119</v>
      </c>
      <c r="B12" s="88"/>
      <c r="C12" s="88"/>
      <c r="D12" s="92" t="s">
        <v>317</v>
      </c>
      <c r="E12" s="93"/>
      <c r="F12" s="93"/>
      <c r="G12" s="126"/>
      <c r="H12" s="104"/>
      <c r="I12" s="93"/>
      <c r="J12" s="93"/>
      <c r="K12" s="128"/>
    </row>
    <row r="13" spans="1:12" s="53" customFormat="1" ht="12" x14ac:dyDescent="0.2">
      <c r="A13" s="88">
        <v>2141</v>
      </c>
      <c r="B13" s="88"/>
      <c r="C13" s="88"/>
      <c r="D13" s="92" t="s">
        <v>318</v>
      </c>
      <c r="E13" s="93"/>
      <c r="F13" s="93"/>
      <c r="G13" s="126"/>
      <c r="H13" s="104"/>
      <c r="I13" s="93">
        <v>55500</v>
      </c>
      <c r="J13" s="93">
        <v>34308.42</v>
      </c>
      <c r="K13" s="128">
        <f>'ROZPOČTOVÉ VÝDAJE'!H13</f>
        <v>150000</v>
      </c>
    </row>
    <row r="14" spans="1:12" s="53" customFormat="1" ht="12" x14ac:dyDescent="0.2">
      <c r="A14" s="88" t="s">
        <v>388</v>
      </c>
      <c r="B14" s="88"/>
      <c r="C14" s="88"/>
      <c r="D14" s="92" t="s">
        <v>389</v>
      </c>
      <c r="E14" s="93"/>
      <c r="F14" s="93"/>
      <c r="G14" s="126"/>
      <c r="H14" s="104"/>
      <c r="I14" s="93">
        <v>750000</v>
      </c>
      <c r="J14" s="93">
        <f>522325.94+1137022.04</f>
        <v>1659347.98</v>
      </c>
      <c r="K14" s="128">
        <f>'ROZPOČTOVÉ VÝDAJE'!H20+'ROZPOČTOVÉ VÝDAJE'!H27</f>
        <v>11500000</v>
      </c>
    </row>
    <row r="15" spans="1:12" s="53" customFormat="1" ht="12" x14ac:dyDescent="0.2">
      <c r="A15" s="88">
        <v>2292</v>
      </c>
      <c r="B15" s="88"/>
      <c r="C15" s="88"/>
      <c r="D15" s="92" t="s">
        <v>321</v>
      </c>
      <c r="E15" s="93"/>
      <c r="F15" s="93"/>
      <c r="G15" s="126"/>
      <c r="H15" s="104"/>
      <c r="I15" s="93">
        <v>196600</v>
      </c>
      <c r="J15" s="93">
        <v>196600</v>
      </c>
      <c r="K15" s="128">
        <f>'ROZPOČTOVÉ VÝDAJE'!H31</f>
        <v>198300</v>
      </c>
    </row>
    <row r="16" spans="1:12" s="53" customFormat="1" ht="12" x14ac:dyDescent="0.2">
      <c r="A16" s="88" t="s">
        <v>390</v>
      </c>
      <c r="B16" s="88"/>
      <c r="C16" s="88"/>
      <c r="D16" s="92" t="s">
        <v>391</v>
      </c>
      <c r="E16" s="93"/>
      <c r="F16" s="93"/>
      <c r="G16" s="126"/>
      <c r="H16" s="104"/>
      <c r="I16" s="93">
        <f>50000+20000</f>
        <v>70000</v>
      </c>
      <c r="J16" s="93">
        <v>0</v>
      </c>
      <c r="K16" s="128">
        <f>'ROZPOČTOVÉ VÝDAJE'!H36+'ROZPOČTOVÉ VÝDAJE'!H42</f>
        <v>170000</v>
      </c>
    </row>
    <row r="17" spans="1:11" s="53" customFormat="1" ht="12" x14ac:dyDescent="0.2">
      <c r="A17" s="88">
        <v>2412</v>
      </c>
      <c r="B17" s="88"/>
      <c r="C17" s="88"/>
      <c r="D17" s="92" t="s">
        <v>325</v>
      </c>
      <c r="E17" s="93"/>
      <c r="F17" s="93"/>
      <c r="G17" s="126"/>
      <c r="H17" s="104"/>
      <c r="I17" s="93">
        <v>120000</v>
      </c>
      <c r="J17" s="93">
        <v>31491</v>
      </c>
      <c r="K17" s="128">
        <f>'ROZPOČTOVÉ VÝDAJE'!H47</f>
        <v>0</v>
      </c>
    </row>
    <row r="18" spans="1:11" s="53" customFormat="1" ht="12" x14ac:dyDescent="0.2">
      <c r="A18" s="88">
        <v>3111</v>
      </c>
      <c r="B18" s="88"/>
      <c r="C18" s="88"/>
      <c r="D18" s="92" t="s">
        <v>326</v>
      </c>
      <c r="E18" s="93"/>
      <c r="F18" s="93"/>
      <c r="G18" s="126"/>
      <c r="H18" s="104"/>
      <c r="I18" s="91">
        <v>13820000</v>
      </c>
      <c r="J18" s="93">
        <v>14808752.76</v>
      </c>
      <c r="K18" s="129">
        <f>'ROZPOČTOVÉ VÝDAJE'!H54</f>
        <v>1800000</v>
      </c>
    </row>
    <row r="19" spans="1:11" s="53" customFormat="1" ht="12" x14ac:dyDescent="0.2">
      <c r="A19" s="88" t="s">
        <v>392</v>
      </c>
      <c r="B19" s="88"/>
      <c r="C19" s="88"/>
      <c r="D19" s="92"/>
      <c r="E19" s="93"/>
      <c r="F19" s="93"/>
      <c r="G19" s="126"/>
      <c r="H19" s="104"/>
      <c r="I19" s="93"/>
      <c r="J19" s="93"/>
      <c r="K19" s="129"/>
    </row>
    <row r="20" spans="1:11" s="53" customFormat="1" ht="12" x14ac:dyDescent="0.2">
      <c r="A20" s="88"/>
      <c r="B20" s="88">
        <v>5331</v>
      </c>
      <c r="C20" s="88"/>
      <c r="D20" s="92" t="s">
        <v>393</v>
      </c>
      <c r="E20" s="93"/>
      <c r="F20" s="93"/>
      <c r="G20" s="126"/>
      <c r="H20" s="104"/>
      <c r="I20" s="93">
        <v>820000</v>
      </c>
      <c r="J20" s="93">
        <v>738000</v>
      </c>
      <c r="K20" s="128">
        <f>'ROZPOČTOVÉ VÝDAJE'!H51</f>
        <v>1800000</v>
      </c>
    </row>
    <row r="21" spans="1:11" s="53" customFormat="1" ht="12" x14ac:dyDescent="0.2">
      <c r="A21" s="88">
        <v>3113</v>
      </c>
      <c r="B21" s="88"/>
      <c r="C21" s="88"/>
      <c r="D21" s="92" t="s">
        <v>327</v>
      </c>
      <c r="E21" s="93"/>
      <c r="F21" s="93"/>
      <c r="G21" s="126"/>
      <c r="H21" s="104"/>
      <c r="I21" s="91">
        <v>4520000</v>
      </c>
      <c r="J21" s="93">
        <v>6747073.5199999996</v>
      </c>
      <c r="K21" s="129">
        <f>'ROZPOČTOVÉ VÝDAJE'!H62</f>
        <v>9700000</v>
      </c>
    </row>
    <row r="22" spans="1:11" s="53" customFormat="1" ht="12" x14ac:dyDescent="0.2">
      <c r="A22" s="88" t="s">
        <v>392</v>
      </c>
      <c r="B22" s="88"/>
      <c r="C22" s="88"/>
      <c r="D22" s="92"/>
      <c r="E22" s="93"/>
      <c r="F22" s="93"/>
      <c r="G22" s="126"/>
      <c r="H22" s="104"/>
      <c r="I22" s="93"/>
      <c r="J22" s="93"/>
      <c r="K22" s="129"/>
    </row>
    <row r="23" spans="1:11" s="53" customFormat="1" ht="12" x14ac:dyDescent="0.2">
      <c r="A23" s="88"/>
      <c r="B23" s="88">
        <v>5331</v>
      </c>
      <c r="C23" s="88"/>
      <c r="D23" s="92" t="s">
        <v>393</v>
      </c>
      <c r="E23" s="93"/>
      <c r="F23" s="93"/>
      <c r="G23" s="126"/>
      <c r="H23" s="104"/>
      <c r="I23" s="93">
        <v>4000000</v>
      </c>
      <c r="J23" s="93">
        <v>3600000</v>
      </c>
      <c r="K23" s="128">
        <f>'ROZPOČTOVÉ VÝDAJE'!H57</f>
        <v>9400000</v>
      </c>
    </row>
    <row r="24" spans="1:11" s="53" customFormat="1" ht="12" x14ac:dyDescent="0.2">
      <c r="A24" s="88" t="s">
        <v>394</v>
      </c>
      <c r="B24" s="88"/>
      <c r="C24" s="88"/>
      <c r="D24" s="92" t="s">
        <v>395</v>
      </c>
      <c r="E24" s="93"/>
      <c r="F24" s="93"/>
      <c r="G24" s="126"/>
      <c r="H24" s="104"/>
      <c r="I24" s="93">
        <f>611400+635500+200000+20000+0+180000+444000+420000</f>
        <v>2510900</v>
      </c>
      <c r="J24" s="93">
        <f>765699.54+299420.93+134970+20000+0+316746.63+722628.87+621133.27</f>
        <v>2880599.24</v>
      </c>
      <c r="K24" s="128">
        <f>'ROZPOČTOVÉ VÝDAJE'!H78+'ROZPOČTOVÉ VÝDAJE'!H99+'ROZPOČTOVÉ VÝDAJE'!H104+'ROZPOČTOVÉ VÝDAJE'!H110+'ROZPOČTOVÉ VÝDAJE'!H114+'ROZPOČTOVÉ VÝDAJE'!H121+'ROZPOČTOVÉ VÝDAJE'!H125+'ROZPOČTOVÉ VÝDAJE'!H136+'ROZPOČTOVÉ VÝDAJE'!H146</f>
        <v>3643300</v>
      </c>
    </row>
    <row r="25" spans="1:11" s="53" customFormat="1" ht="12" x14ac:dyDescent="0.2">
      <c r="A25" s="88" t="s">
        <v>396</v>
      </c>
      <c r="B25" s="88"/>
      <c r="C25" s="88"/>
      <c r="D25" s="92" t="s">
        <v>397</v>
      </c>
      <c r="E25" s="93"/>
      <c r="F25" s="93"/>
      <c r="G25" s="126"/>
      <c r="H25" s="104"/>
      <c r="I25" s="93">
        <f>70000+0+52000+0</f>
        <v>122000</v>
      </c>
      <c r="J25" s="93">
        <f>32461.98+647000+32850.4+299348.46</f>
        <v>1011660.8400000001</v>
      </c>
      <c r="K25" s="128">
        <f>'ROZPOČTOVÉ VÝDAJE'!H153+'ROZPOČTOVÉ VÝDAJE'!H159+'ROZPOČTOVÉ VÝDAJE'!H166</f>
        <v>2382000</v>
      </c>
    </row>
    <row r="26" spans="1:11" s="53" customFormat="1" ht="12" x14ac:dyDescent="0.2">
      <c r="A26" s="88">
        <v>3519</v>
      </c>
      <c r="B26" s="88"/>
      <c r="C26" s="88"/>
      <c r="D26" s="92" t="s">
        <v>340</v>
      </c>
      <c r="E26" s="93"/>
      <c r="F26" s="93"/>
      <c r="G26" s="126"/>
      <c r="H26" s="104"/>
      <c r="I26" s="93">
        <v>180000</v>
      </c>
      <c r="J26" s="93">
        <v>251354.48</v>
      </c>
      <c r="K26" s="128">
        <f>'ROZPOČTOVÉ VÝDAJE'!H172</f>
        <v>4030000</v>
      </c>
    </row>
    <row r="27" spans="1:11" s="53" customFormat="1" ht="12" x14ac:dyDescent="0.2">
      <c r="A27" s="88">
        <v>3543</v>
      </c>
      <c r="B27" s="88"/>
      <c r="C27" s="88"/>
      <c r="D27" s="92" t="s">
        <v>425</v>
      </c>
      <c r="E27" s="93"/>
      <c r="F27" s="93"/>
      <c r="G27" s="126"/>
      <c r="H27" s="104"/>
      <c r="I27" s="93">
        <v>0</v>
      </c>
      <c r="J27" s="93">
        <v>0</v>
      </c>
      <c r="K27" s="128"/>
    </row>
    <row r="28" spans="1:11" s="53" customFormat="1" ht="12" x14ac:dyDescent="0.2">
      <c r="A28" s="88" t="s">
        <v>398</v>
      </c>
      <c r="B28" s="88"/>
      <c r="C28" s="88"/>
      <c r="D28" s="92" t="s">
        <v>399</v>
      </c>
      <c r="E28" s="93"/>
      <c r="F28" s="93"/>
      <c r="G28" s="126"/>
      <c r="H28" s="104"/>
      <c r="I28" s="93">
        <f>732000+890000+35000+0+300000+309000+5400700</f>
        <v>7666700</v>
      </c>
      <c r="J28" s="93">
        <f>1303196.42+868949.84+1140410.07+810229+0+278002.84+5819676.36</f>
        <v>10220464.530000001</v>
      </c>
      <c r="K28" s="128">
        <f>'ROZPOČTOVÉ VÝDAJE'!H182+'ROZPOČTOVÉ VÝDAJE'!H190+'ROZPOČTOVÉ VÝDAJE'!H198+'ROZPOČTOVÉ VÝDAJE'!H206+'ROZPOČTOVÉ VÝDAJE'!H214+'ROZPOČTOVÉ VÝDAJE'!H238+'ROZPOČTOVÉ VÝDAJE'!H202</f>
        <v>12264000</v>
      </c>
    </row>
    <row r="29" spans="1:11" s="53" customFormat="1" ht="12" x14ac:dyDescent="0.2">
      <c r="A29" s="88" t="s">
        <v>400</v>
      </c>
      <c r="B29" s="88"/>
      <c r="C29" s="88"/>
      <c r="D29" s="92" t="s">
        <v>401</v>
      </c>
      <c r="E29" s="93"/>
      <c r="F29" s="93"/>
      <c r="G29" s="126"/>
      <c r="H29" s="104"/>
      <c r="I29" s="93">
        <f>900000+643300+332000+100000</f>
        <v>1975300</v>
      </c>
      <c r="J29" s="93">
        <f>1064869.98+537042+284903.57+0</f>
        <v>1886815.55</v>
      </c>
      <c r="K29" s="128">
        <f>'ROZPOČTOVÉ VÝDAJE'!H243+'ROZPOČTOVÉ VÝDAJE'!H254+'ROZPOČTOVÉ VÝDAJE'!H266+'ROZPOČTOVÉ VÝDAJE'!H270</f>
        <v>4875300</v>
      </c>
    </row>
    <row r="30" spans="1:11" s="53" customFormat="1" ht="12" x14ac:dyDescent="0.2">
      <c r="A30" s="88" t="s">
        <v>402</v>
      </c>
      <c r="B30" s="88"/>
      <c r="C30" s="88"/>
      <c r="D30" s="92" t="s">
        <v>403</v>
      </c>
      <c r="E30" s="93"/>
      <c r="F30" s="93"/>
      <c r="G30" s="126"/>
      <c r="H30" s="104"/>
      <c r="I30" s="93">
        <f>49000+355000</f>
        <v>404000</v>
      </c>
      <c r="J30" s="93">
        <f>138680.08+214972.25</f>
        <v>353652.32999999996</v>
      </c>
      <c r="K30" s="128">
        <f>'ROZPOČTOVÉ VÝDAJE'!H285+'ROZPOČTOVÉ VÝDAJE'!H277</f>
        <v>404000</v>
      </c>
    </row>
    <row r="31" spans="1:11" s="53" customFormat="1" ht="12" x14ac:dyDescent="0.2">
      <c r="A31" s="106">
        <v>4351</v>
      </c>
      <c r="B31" s="106"/>
      <c r="C31" s="106"/>
      <c r="D31" s="92" t="s">
        <v>353</v>
      </c>
      <c r="E31" s="93"/>
      <c r="F31" s="93"/>
      <c r="G31" s="126"/>
      <c r="H31" s="104"/>
      <c r="I31" s="93">
        <v>2126300</v>
      </c>
      <c r="J31" s="93">
        <v>3545735.55</v>
      </c>
      <c r="K31" s="128">
        <f>'ROZPOČTOVÉ VÝDAJE'!H306</f>
        <v>3792900</v>
      </c>
    </row>
    <row r="32" spans="1:11" s="53" customFormat="1" ht="12" x14ac:dyDescent="0.2">
      <c r="A32" s="106">
        <v>4359</v>
      </c>
      <c r="B32" s="106"/>
      <c r="C32" s="106"/>
      <c r="D32" s="92" t="s">
        <v>426</v>
      </c>
      <c r="E32" s="93"/>
      <c r="F32" s="93"/>
      <c r="G32" s="126"/>
      <c r="H32" s="104"/>
      <c r="I32" s="93">
        <v>0</v>
      </c>
      <c r="J32" s="93">
        <v>0</v>
      </c>
      <c r="K32" s="128"/>
    </row>
    <row r="33" spans="1:11" s="54" customFormat="1" ht="12" x14ac:dyDescent="0.2">
      <c r="A33" s="106">
        <v>5512</v>
      </c>
      <c r="B33" s="106"/>
      <c r="C33" s="106"/>
      <c r="D33" s="92" t="s">
        <v>354</v>
      </c>
      <c r="E33" s="93"/>
      <c r="F33" s="93"/>
      <c r="G33" s="128"/>
      <c r="H33" s="107"/>
      <c r="I33" s="93">
        <v>387000</v>
      </c>
      <c r="J33" s="93">
        <v>377229.34</v>
      </c>
      <c r="K33" s="128">
        <f>'ROZPOČTOVÉ VÝDAJE'!H329</f>
        <v>387000</v>
      </c>
    </row>
    <row r="34" spans="1:11" s="53" customFormat="1" ht="12" x14ac:dyDescent="0.2">
      <c r="A34" s="88">
        <v>5519</v>
      </c>
      <c r="B34" s="88"/>
      <c r="C34" s="88"/>
      <c r="D34" s="92" t="s">
        <v>355</v>
      </c>
      <c r="E34" s="93"/>
      <c r="F34" s="93"/>
      <c r="G34" s="126"/>
      <c r="H34" s="104"/>
      <c r="I34" s="93">
        <v>295800</v>
      </c>
      <c r="J34" s="93">
        <v>489992.78</v>
      </c>
      <c r="K34" s="128">
        <f>'ROZPOČTOVÉ VÝDAJE'!H340</f>
        <v>360000</v>
      </c>
    </row>
    <row r="35" spans="1:11" s="53" customFormat="1" ht="12" x14ac:dyDescent="0.2">
      <c r="A35" s="88">
        <v>6112</v>
      </c>
      <c r="B35" s="88"/>
      <c r="C35" s="88"/>
      <c r="D35" s="92" t="s">
        <v>356</v>
      </c>
      <c r="E35" s="93"/>
      <c r="F35" s="93"/>
      <c r="G35" s="126"/>
      <c r="H35" s="104"/>
      <c r="I35" s="93">
        <v>1690000</v>
      </c>
      <c r="J35" s="93">
        <v>1588555</v>
      </c>
      <c r="K35" s="128">
        <f>'ROZPOČTOVÉ VÝDAJE'!H348</f>
        <v>1970000</v>
      </c>
    </row>
    <row r="36" spans="1:11" s="53" customFormat="1" ht="12" x14ac:dyDescent="0.2">
      <c r="A36" s="88">
        <v>6115</v>
      </c>
      <c r="B36" s="88"/>
      <c r="C36" s="88"/>
      <c r="D36" s="92" t="s">
        <v>357</v>
      </c>
      <c r="E36" s="93"/>
      <c r="F36" s="93"/>
      <c r="G36" s="126"/>
      <c r="H36" s="104"/>
      <c r="I36" s="93">
        <v>20000</v>
      </c>
      <c r="J36" s="93">
        <v>37893</v>
      </c>
      <c r="K36" s="128">
        <f>'ROZPOČTOVÉ VÝDAJE'!H352</f>
        <v>60000</v>
      </c>
    </row>
    <row r="37" spans="1:11" s="53" customFormat="1" ht="12" x14ac:dyDescent="0.2">
      <c r="A37" s="88">
        <v>6171</v>
      </c>
      <c r="B37" s="88"/>
      <c r="C37" s="88"/>
      <c r="D37" s="92" t="s">
        <v>358</v>
      </c>
      <c r="E37" s="93"/>
      <c r="F37" s="93"/>
      <c r="G37" s="126"/>
      <c r="H37" s="104"/>
      <c r="I37" s="91">
        <v>6086600</v>
      </c>
      <c r="J37" s="93">
        <v>5255318.79</v>
      </c>
      <c r="K37" s="129">
        <f>'ROZPOČTOVÉ VÝDAJE'!H392</f>
        <v>6584600</v>
      </c>
    </row>
    <row r="38" spans="1:11" s="53" customFormat="1" ht="12" x14ac:dyDescent="0.2">
      <c r="A38" s="88" t="s">
        <v>392</v>
      </c>
      <c r="B38" s="88"/>
      <c r="C38" s="88"/>
      <c r="D38" s="92"/>
      <c r="E38" s="93"/>
      <c r="F38" s="93"/>
      <c r="G38" s="126"/>
      <c r="H38" s="104"/>
      <c r="I38" s="93"/>
      <c r="J38" s="93"/>
      <c r="K38" s="129"/>
    </row>
    <row r="39" spans="1:11" s="53" customFormat="1" ht="12" x14ac:dyDescent="0.2">
      <c r="A39" s="88"/>
      <c r="B39" s="88"/>
      <c r="C39" s="88">
        <v>5229</v>
      </c>
      <c r="D39" s="95" t="s">
        <v>404</v>
      </c>
      <c r="E39" s="103"/>
      <c r="F39" s="103"/>
      <c r="G39" s="126"/>
      <c r="H39" s="104"/>
      <c r="I39" s="103">
        <v>900000</v>
      </c>
      <c r="J39" s="103">
        <v>0</v>
      </c>
      <c r="K39" s="128">
        <f>'ROZPOČTOVÉ VÝDAJE'!H382</f>
        <v>900000</v>
      </c>
    </row>
    <row r="40" spans="1:11" s="53" customFormat="1" ht="12" x14ac:dyDescent="0.2">
      <c r="A40" s="88" t="s">
        <v>405</v>
      </c>
      <c r="B40" s="88"/>
      <c r="C40" s="88"/>
      <c r="D40" s="92" t="s">
        <v>406</v>
      </c>
      <c r="E40" s="93"/>
      <c r="F40" s="93"/>
      <c r="G40" s="126"/>
      <c r="H40" s="104"/>
      <c r="I40" s="93">
        <f>40000+0+700000</f>
        <v>740000</v>
      </c>
      <c r="J40" s="93">
        <f>21623.62+48000000+575700</f>
        <v>48597323.619999997</v>
      </c>
      <c r="K40" s="128">
        <f>'ROZPOČTOVÉ VÝDAJE'!H398+'ROZPOČTOVÉ VÝDAJE'!H402</f>
        <v>1340000</v>
      </c>
    </row>
    <row r="41" spans="1:11" s="54" customFormat="1" ht="12" x14ac:dyDescent="0.2">
      <c r="A41" s="106">
        <v>6402</v>
      </c>
      <c r="B41" s="106"/>
      <c r="C41" s="106"/>
      <c r="D41" s="92" t="s">
        <v>361</v>
      </c>
      <c r="E41" s="93"/>
      <c r="F41" s="93"/>
      <c r="G41" s="128"/>
      <c r="H41" s="107"/>
      <c r="I41" s="93">
        <v>4200</v>
      </c>
      <c r="J41" s="93">
        <v>9864</v>
      </c>
      <c r="K41" s="128">
        <f>'ROZPOČTOVÉ VÝDAJE'!H405</f>
        <v>0</v>
      </c>
    </row>
    <row r="42" spans="1:11" s="53" customFormat="1" ht="12" x14ac:dyDescent="0.2">
      <c r="A42" s="88">
        <v>6409</v>
      </c>
      <c r="B42" s="88"/>
      <c r="C42" s="88"/>
      <c r="D42" s="92" t="s">
        <v>362</v>
      </c>
      <c r="E42" s="93"/>
      <c r="F42" s="93"/>
      <c r="G42" s="126"/>
      <c r="H42" s="104"/>
      <c r="I42" s="93"/>
      <c r="J42" s="93"/>
      <c r="K42" s="128"/>
    </row>
    <row r="43" spans="1:11" s="53" customFormat="1" ht="12" x14ac:dyDescent="0.2">
      <c r="A43" s="88">
        <v>5213</v>
      </c>
      <c r="B43" s="88">
        <v>5903</v>
      </c>
      <c r="C43" s="88"/>
      <c r="D43" s="92" t="s">
        <v>363</v>
      </c>
      <c r="E43" s="93"/>
      <c r="F43" s="93"/>
      <c r="G43" s="126"/>
      <c r="H43" s="104"/>
      <c r="I43" s="93">
        <v>300000</v>
      </c>
      <c r="J43" s="93">
        <v>0</v>
      </c>
      <c r="K43" s="128">
        <f>'ROZPOČTOVÉ VÝDAJE'!H310</f>
        <v>300000</v>
      </c>
    </row>
    <row r="44" spans="1:11" s="53" customFormat="1" ht="12" x14ac:dyDescent="0.2">
      <c r="A44" s="106"/>
      <c r="B44" s="106"/>
      <c r="C44" s="106"/>
      <c r="D44" s="92"/>
      <c r="E44" s="93"/>
      <c r="F44" s="93"/>
      <c r="G44" s="128"/>
      <c r="H44" s="107"/>
      <c r="I44" s="93"/>
      <c r="J44" s="93"/>
      <c r="K44" s="128"/>
    </row>
    <row r="45" spans="1:11" s="53" customFormat="1" ht="12" x14ac:dyDescent="0.2">
      <c r="A45" s="133"/>
      <c r="B45" s="133"/>
      <c r="C45" s="133"/>
      <c r="D45" s="109" t="s">
        <v>365</v>
      </c>
      <c r="E45" s="110">
        <f>SUM(E6:E44)-E10</f>
        <v>42569500</v>
      </c>
      <c r="F45" s="110">
        <f>SUM(F6:F44)-F10</f>
        <v>96988306.079999998</v>
      </c>
      <c r="G45" s="110">
        <f>SUM(G6:G44)-G10</f>
        <v>57326100</v>
      </c>
      <c r="H45" s="66"/>
      <c r="I45" s="110">
        <f>SUM(I6:I44)-I20-I23-I39</f>
        <v>44045900</v>
      </c>
      <c r="J45" s="110">
        <f>SUM(J6:J44)-J20-J23-J39</f>
        <v>99984032.729999989</v>
      </c>
      <c r="K45" s="90">
        <f>SUM(K6:K44)-K20-K23-K39</f>
        <v>65916400</v>
      </c>
    </row>
    <row r="46" spans="1:11" s="53" customFormat="1" ht="12" x14ac:dyDescent="0.2">
      <c r="A46" s="106"/>
      <c r="B46" s="106"/>
      <c r="C46" s="106"/>
      <c r="D46" s="89" t="s">
        <v>366</v>
      </c>
      <c r="E46" s="91"/>
      <c r="F46" s="91"/>
      <c r="G46" s="129"/>
      <c r="H46" s="91"/>
      <c r="I46" s="91"/>
      <c r="J46" s="91"/>
      <c r="K46" s="129"/>
    </row>
    <row r="47" spans="1:11" s="53" customFormat="1" ht="12" x14ac:dyDescent="0.2">
      <c r="A47" s="106">
        <v>8115</v>
      </c>
      <c r="B47" s="106"/>
      <c r="C47" s="106"/>
      <c r="D47" s="111" t="s">
        <v>427</v>
      </c>
      <c r="E47" s="91">
        <v>1976500</v>
      </c>
      <c r="F47" s="91">
        <v>28606125.649999999</v>
      </c>
      <c r="G47" s="129">
        <f>'NÁVRH ROZPOČTU NA ROK 2026'!E43</f>
        <v>13590300</v>
      </c>
      <c r="H47" s="91"/>
      <c r="I47" s="91"/>
      <c r="J47" s="91"/>
      <c r="K47" s="129"/>
    </row>
    <row r="48" spans="1:11" s="53" customFormat="1" ht="12" x14ac:dyDescent="0.2">
      <c r="A48" s="106">
        <v>8118</v>
      </c>
      <c r="B48" s="106"/>
      <c r="C48" s="106"/>
      <c r="D48" s="111" t="s">
        <v>428</v>
      </c>
      <c r="E48" s="130">
        <v>0</v>
      </c>
      <c r="F48" s="130"/>
      <c r="G48" s="128">
        <v>0</v>
      </c>
      <c r="H48" s="91"/>
      <c r="I48" s="130"/>
      <c r="J48" s="130">
        <v>26000000</v>
      </c>
      <c r="K48" s="129"/>
    </row>
    <row r="49" spans="1:12" s="53" customFormat="1" ht="17.25" customHeight="1" x14ac:dyDescent="0.2">
      <c r="A49" s="106">
        <v>8124</v>
      </c>
      <c r="B49" s="106"/>
      <c r="C49" s="106"/>
      <c r="D49" s="111" t="s">
        <v>369</v>
      </c>
      <c r="E49" s="130"/>
      <c r="F49" s="130"/>
      <c r="G49" s="128"/>
      <c r="H49" s="107"/>
      <c r="I49" s="130">
        <v>500100</v>
      </c>
      <c r="J49" s="130">
        <v>416670</v>
      </c>
      <c r="K49" s="128">
        <v>5000000</v>
      </c>
    </row>
    <row r="50" spans="1:12" s="53" customFormat="1" ht="17.25" customHeight="1" x14ac:dyDescent="0.2">
      <c r="A50" s="106">
        <v>8901</v>
      </c>
      <c r="B50" s="106"/>
      <c r="C50" s="106"/>
      <c r="D50" s="111" t="s">
        <v>429</v>
      </c>
      <c r="E50" s="130"/>
      <c r="F50" s="130">
        <v>806271</v>
      </c>
      <c r="G50" s="128"/>
      <c r="H50" s="107"/>
      <c r="I50" s="130"/>
      <c r="J50" s="130">
        <v>0</v>
      </c>
      <c r="K50" s="128"/>
    </row>
    <row r="51" spans="1:12" s="53" customFormat="1" ht="12" x14ac:dyDescent="0.2">
      <c r="A51" s="106"/>
      <c r="B51" s="106"/>
      <c r="C51" s="106"/>
      <c r="D51" s="89" t="s">
        <v>370</v>
      </c>
      <c r="E51" s="91">
        <f>SUM(E45:E49)</f>
        <v>44546000</v>
      </c>
      <c r="F51" s="91">
        <f>SUM(F45:F50)</f>
        <v>126400702.72999999</v>
      </c>
      <c r="G51" s="65">
        <f>SUM(G45:G49)</f>
        <v>70916400</v>
      </c>
      <c r="H51" s="66"/>
      <c r="I51" s="91">
        <f>SUM(I45:I49)</f>
        <v>44546000</v>
      </c>
      <c r="J51" s="91">
        <f>SUM(J45:J50)</f>
        <v>126400702.72999999</v>
      </c>
      <c r="K51" s="65">
        <f>SUM(K45:K49)</f>
        <v>70916400</v>
      </c>
      <c r="L51" s="99">
        <f>G51-K51+I51-E51+J51-F51</f>
        <v>0</v>
      </c>
    </row>
    <row r="52" spans="1:12" s="53" customFormat="1" ht="12" x14ac:dyDescent="0.2">
      <c r="A52" s="106"/>
      <c r="B52" s="106"/>
      <c r="C52" s="106"/>
      <c r="D52" s="89"/>
      <c r="E52" s="89"/>
      <c r="F52" s="89"/>
      <c r="G52" s="91"/>
      <c r="H52" s="91"/>
      <c r="I52" s="89"/>
      <c r="J52" s="89"/>
      <c r="K52" s="91"/>
      <c r="L52" s="60"/>
    </row>
    <row r="53" spans="1:12" s="53" customFormat="1" ht="12" x14ac:dyDescent="0.2">
      <c r="A53" s="88"/>
      <c r="B53" s="88" t="s">
        <v>407</v>
      </c>
      <c r="C53" s="88"/>
      <c r="D53" s="92" t="s">
        <v>408</v>
      </c>
      <c r="E53" s="92"/>
      <c r="F53" s="92"/>
      <c r="G53" s="93"/>
      <c r="H53" s="93"/>
      <c r="I53" s="93">
        <f>I45-I54</f>
        <v>30695900</v>
      </c>
      <c r="J53" s="92"/>
      <c r="K53" s="93">
        <f>K45-K54</f>
        <v>65566400</v>
      </c>
      <c r="L53" s="60"/>
    </row>
    <row r="54" spans="1:12" s="53" customFormat="1" ht="12" x14ac:dyDescent="0.2">
      <c r="A54" s="88"/>
      <c r="B54" s="88" t="s">
        <v>409</v>
      </c>
      <c r="C54" s="88"/>
      <c r="D54" s="92" t="s">
        <v>410</v>
      </c>
      <c r="E54" s="92"/>
      <c r="F54" s="92"/>
      <c r="G54" s="93"/>
      <c r="H54" s="93"/>
      <c r="I54" s="93">
        <v>13350000</v>
      </c>
      <c r="J54" s="92"/>
      <c r="K54" s="93">
        <f>'NÁVRH ROZPOČTU NA ROK 2026'!G49</f>
        <v>350000</v>
      </c>
      <c r="L54" s="60"/>
    </row>
    <row r="55" spans="1:12" s="53" customFormat="1" ht="12" x14ac:dyDescent="0.2">
      <c r="A55" s="88"/>
      <c r="B55" s="88"/>
      <c r="C55" s="88"/>
      <c r="D55" s="89"/>
      <c r="E55" s="89"/>
      <c r="F55" s="89"/>
      <c r="G55" s="91"/>
      <c r="H55" s="91"/>
      <c r="I55" s="89"/>
      <c r="J55" s="89"/>
      <c r="K55" s="91"/>
      <c r="L55" s="60"/>
    </row>
    <row r="56" spans="1:12" s="53" customFormat="1" ht="12" x14ac:dyDescent="0.2">
      <c r="A56" s="159" t="s">
        <v>411</v>
      </c>
      <c r="B56" s="159"/>
      <c r="C56" s="159"/>
      <c r="D56" s="159"/>
      <c r="E56" s="159"/>
      <c r="F56" s="159"/>
      <c r="G56" s="159"/>
      <c r="H56" s="159"/>
      <c r="I56" s="159"/>
      <c r="J56" s="159"/>
      <c r="K56" s="159"/>
      <c r="L56" s="60"/>
    </row>
    <row r="57" spans="1:12" s="53" customFormat="1" ht="12" x14ac:dyDescent="0.2">
      <c r="A57" s="68"/>
      <c r="B57" s="68"/>
      <c r="C57" s="68"/>
      <c r="D57" s="69"/>
      <c r="E57" s="69"/>
      <c r="F57" s="69"/>
      <c r="G57" s="112">
        <f>G45-'ROZPOČTOVÉ PŘÍJMY'!H134</f>
        <v>0</v>
      </c>
      <c r="H57" s="70"/>
      <c r="I57" s="69"/>
      <c r="J57" s="69"/>
      <c r="K57" s="112">
        <f>K45-'ROZPOČTOVÉ VÝDAJE'!H416</f>
        <v>0</v>
      </c>
      <c r="L57" s="60"/>
    </row>
    <row r="58" spans="1:12" s="53" customFormat="1" ht="12" x14ac:dyDescent="0.2">
      <c r="A58" s="160" t="s">
        <v>412</v>
      </c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60"/>
    </row>
    <row r="59" spans="1:12" s="53" customFormat="1" ht="12" x14ac:dyDescent="0.2">
      <c r="A59" s="160"/>
      <c r="B59" s="160"/>
      <c r="C59" s="160"/>
      <c r="D59" s="160"/>
      <c r="E59" s="160"/>
      <c r="F59" s="160"/>
      <c r="G59" s="160"/>
      <c r="H59" s="160"/>
      <c r="I59" s="160"/>
      <c r="J59" s="160"/>
      <c r="K59" s="160"/>
      <c r="L59" s="60"/>
    </row>
    <row r="60" spans="1:12" s="53" customFormat="1" ht="12" x14ac:dyDescent="0.2">
      <c r="A60" s="68"/>
      <c r="B60" s="68"/>
      <c r="C60" s="68"/>
      <c r="D60" s="69"/>
      <c r="E60" s="69"/>
      <c r="F60" s="69"/>
      <c r="G60" s="112"/>
      <c r="H60" s="70"/>
      <c r="I60" s="69"/>
      <c r="J60" s="69"/>
      <c r="K60" s="70"/>
      <c r="L60" s="60"/>
    </row>
    <row r="61" spans="1:12" s="49" customFormat="1" ht="14.25" x14ac:dyDescent="0.2">
      <c r="A61" s="156" t="s">
        <v>430</v>
      </c>
      <c r="B61" s="156"/>
      <c r="C61" s="156"/>
      <c r="D61" s="156"/>
      <c r="E61" s="156"/>
      <c r="F61" s="156"/>
      <c r="G61" s="156"/>
      <c r="H61" s="156"/>
      <c r="I61" s="156"/>
      <c r="J61" s="156"/>
      <c r="K61" s="156"/>
    </row>
    <row r="62" spans="1:12" x14ac:dyDescent="0.25">
      <c r="K62" s="37"/>
    </row>
    <row r="63" spans="1:12" x14ac:dyDescent="0.25">
      <c r="K63" s="2"/>
    </row>
    <row r="64" spans="1:12" x14ac:dyDescent="0.25">
      <c r="A64" t="s">
        <v>431</v>
      </c>
      <c r="B64"/>
      <c r="C64"/>
      <c r="E64" s="150"/>
      <c r="G64" s="71"/>
    </row>
    <row r="65" spans="1:10" x14ac:dyDescent="0.25">
      <c r="A65" t="s">
        <v>432</v>
      </c>
      <c r="B65"/>
      <c r="C65"/>
      <c r="E65" s="150"/>
      <c r="G65" s="71"/>
    </row>
    <row r="67" spans="1:10" x14ac:dyDescent="0.25">
      <c r="A67" s="23" t="s">
        <v>374</v>
      </c>
      <c r="B67" s="162"/>
      <c r="C67" s="162"/>
      <c r="D67" t="s">
        <v>433</v>
      </c>
    </row>
    <row r="68" spans="1:10" x14ac:dyDescent="0.25">
      <c r="D68" s="123"/>
      <c r="E68" s="123"/>
      <c r="F68" s="123"/>
      <c r="I68" s="123"/>
      <c r="J68" s="123"/>
    </row>
  </sheetData>
  <mergeCells count="6">
    <mergeCell ref="A1:K1"/>
    <mergeCell ref="A3:K3"/>
    <mergeCell ref="B67:C67"/>
    <mergeCell ref="A56:K56"/>
    <mergeCell ref="A58:K59"/>
    <mergeCell ref="A61:K61"/>
  </mergeCells>
  <pageMargins left="0.19685039370078741" right="0.19685039370078741" top="0.39370078740157483" bottom="0.19685039370078741" header="0.31496062992125984" footer="0.31496062992125984"/>
  <pageSetup paperSize="8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ROZPOČTOVÉ PŘÍJMY</vt:lpstr>
      <vt:lpstr>ROZPOČTOVÉ VÝDAJE</vt:lpstr>
      <vt:lpstr>PŘÍJMY + VÝDAJE </vt:lpstr>
      <vt:lpstr>NÁVRH ROZPOČTU NA ROK 2026</vt:lpstr>
      <vt:lpstr>NÁVRH ROZPOČTU 2026 s r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ucetni</dc:creator>
  <cp:keywords/>
  <dc:description/>
  <cp:lastModifiedBy>Majetek</cp:lastModifiedBy>
  <cp:revision/>
  <dcterms:created xsi:type="dcterms:W3CDTF">2015-11-11T14:40:34Z</dcterms:created>
  <dcterms:modified xsi:type="dcterms:W3CDTF">2025-12-02T08:54:28Z</dcterms:modified>
  <cp:category/>
  <cp:contentStatus/>
</cp:coreProperties>
</file>